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902" activeTab="6"/>
  </bookViews>
  <sheets>
    <sheet name="Inverses" sheetId="1" r:id="rId1"/>
    <sheet name="SingleMarkerRegression" sheetId="2" r:id="rId2"/>
    <sheet name="ShrinkageExample" sheetId="3" r:id="rId3"/>
    <sheet name="ShrinkageWithMoreData" sheetId="4" r:id="rId4"/>
    <sheet name="FittingMultipleMarkers" sheetId="5" r:id="rId5"/>
    <sheet name="TooManyMarkers" sheetId="6" r:id="rId6"/>
    <sheet name="FiveAnimalExample" sheetId="8" r:id="rId7"/>
    <sheet name="TenAnimalExampleWithMean" sheetId="7" r:id="rId8"/>
    <sheet name="TenAnimalExampleWithoutMean" sheetId="9" r:id="rId9"/>
    <sheet name="HendersonsEquations" sheetId="10" r:id="rId10"/>
    <sheet name="TierTransformation" sheetId="11" r:id="rId11"/>
    <sheet name="TierGeneticGroups" sheetId="12" r:id="rId12"/>
    <sheet name="QuaasGeneticGroups" sheetId="13" r:id="rId13"/>
    <sheet name="ClassicalGeneticGroups" sheetId="14" r:id="rId14"/>
    <sheet name="QuaasRandomGeneticGroups" sheetId="15" r:id="rId15"/>
    <sheet name="TierRandomGeneticGroups" sheetId="16" r:id="rId16"/>
    <sheet name="PCGSolver" sheetId="17" r:id="rId17"/>
  </sheets>
  <externalReferences>
    <externalReference r:id="rId18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" i="4" l="1"/>
  <c r="B170" i="17"/>
  <c r="B169" i="17"/>
  <c r="B168" i="17"/>
  <c r="B167" i="17"/>
  <c r="B166" i="17"/>
  <c r="B165" i="17"/>
  <c r="B164" i="17"/>
  <c r="B163" i="17"/>
  <c r="B162" i="17"/>
  <c r="B161" i="17"/>
  <c r="B160" i="17"/>
  <c r="B74" i="17" a="1"/>
  <c r="B74" i="17"/>
  <c r="B94" i="17" a="1"/>
  <c r="B94" i="17"/>
  <c r="B91" i="17"/>
  <c r="F77" i="17" a="1"/>
  <c r="F77" i="17"/>
  <c r="G77" i="17"/>
  <c r="H77" i="17"/>
  <c r="I77" i="17"/>
  <c r="J77" i="17"/>
  <c r="K77" i="17"/>
  <c r="L77" i="17"/>
  <c r="M77" i="17"/>
  <c r="N77" i="17"/>
  <c r="O77" i="17"/>
  <c r="F78" i="17"/>
  <c r="G78" i="17"/>
  <c r="H78" i="17"/>
  <c r="I78" i="17"/>
  <c r="J78" i="17"/>
  <c r="K78" i="17"/>
  <c r="L78" i="17"/>
  <c r="M78" i="17"/>
  <c r="N78" i="17"/>
  <c r="O78" i="17"/>
  <c r="F79" i="17"/>
  <c r="G79" i="17"/>
  <c r="H79" i="17"/>
  <c r="I79" i="17"/>
  <c r="J79" i="17"/>
  <c r="K79" i="17"/>
  <c r="L79" i="17"/>
  <c r="M79" i="17"/>
  <c r="N79" i="17"/>
  <c r="O79" i="17"/>
  <c r="F80" i="17"/>
  <c r="G80" i="17"/>
  <c r="H80" i="17"/>
  <c r="I80" i="17"/>
  <c r="J80" i="17"/>
  <c r="K80" i="17"/>
  <c r="L80" i="17"/>
  <c r="M80" i="17"/>
  <c r="N80" i="17"/>
  <c r="O80" i="17"/>
  <c r="F81" i="17"/>
  <c r="G81" i="17"/>
  <c r="H81" i="17"/>
  <c r="I81" i="17"/>
  <c r="J81" i="17"/>
  <c r="K81" i="17"/>
  <c r="L81" i="17"/>
  <c r="M81" i="17"/>
  <c r="N81" i="17"/>
  <c r="O81" i="17"/>
  <c r="F82" i="17"/>
  <c r="G82" i="17"/>
  <c r="H82" i="17"/>
  <c r="I82" i="17"/>
  <c r="J82" i="17"/>
  <c r="K82" i="17"/>
  <c r="L82" i="17"/>
  <c r="M82" i="17"/>
  <c r="N82" i="17"/>
  <c r="O82" i="17"/>
  <c r="F83" i="17"/>
  <c r="G83" i="17"/>
  <c r="H83" i="17"/>
  <c r="I83" i="17"/>
  <c r="J83" i="17"/>
  <c r="K83" i="17"/>
  <c r="L83" i="17"/>
  <c r="M83" i="17"/>
  <c r="N83" i="17"/>
  <c r="O83" i="17"/>
  <c r="F84" i="17"/>
  <c r="G84" i="17"/>
  <c r="H84" i="17"/>
  <c r="I84" i="17"/>
  <c r="J84" i="17"/>
  <c r="K84" i="17"/>
  <c r="L84" i="17"/>
  <c r="M84" i="17"/>
  <c r="N84" i="17"/>
  <c r="O84" i="17"/>
  <c r="F85" i="17"/>
  <c r="G85" i="17"/>
  <c r="H85" i="17"/>
  <c r="I85" i="17"/>
  <c r="J85" i="17"/>
  <c r="K85" i="17"/>
  <c r="L85" i="17"/>
  <c r="M85" i="17"/>
  <c r="N85" i="17"/>
  <c r="O85" i="17"/>
  <c r="F86" i="17"/>
  <c r="G86" i="17"/>
  <c r="H86" i="17"/>
  <c r="I86" i="17"/>
  <c r="J86" i="17"/>
  <c r="K86" i="17"/>
  <c r="L86" i="17"/>
  <c r="M86" i="17"/>
  <c r="N86" i="17"/>
  <c r="O86" i="17"/>
  <c r="F74" i="17" a="1"/>
  <c r="F74" i="17"/>
  <c r="G74" i="17"/>
  <c r="H74" i="17"/>
  <c r="I74" i="17"/>
  <c r="J74" i="17"/>
  <c r="K74" i="17"/>
  <c r="L74" i="17"/>
  <c r="M74" i="17"/>
  <c r="N74" i="17"/>
  <c r="O74" i="17"/>
  <c r="Q65" i="17" a="1"/>
  <c r="Q65" i="17"/>
  <c r="Q66" i="17"/>
  <c r="Q67" i="17"/>
  <c r="Q68" i="17"/>
  <c r="Q69" i="17"/>
  <c r="Q70" i="17"/>
  <c r="Q71" i="17"/>
  <c r="K35" i="17" a="1"/>
  <c r="K35" i="17"/>
  <c r="J35" i="17"/>
  <c r="I35" i="17"/>
  <c r="H35" i="17"/>
  <c r="G35" i="17"/>
  <c r="F35" i="17"/>
  <c r="E35" i="17"/>
  <c r="D35" i="17"/>
  <c r="C35" i="17"/>
  <c r="B35" i="17"/>
  <c r="K34" i="17"/>
  <c r="J34" i="17" a="1"/>
  <c r="J34" i="17"/>
  <c r="I34" i="17"/>
  <c r="H34" i="17"/>
  <c r="G34" i="17"/>
  <c r="F34" i="17"/>
  <c r="E34" i="17"/>
  <c r="D34" i="17"/>
  <c r="C34" i="17"/>
  <c r="B34" i="17"/>
  <c r="K33" i="17"/>
  <c r="J33" i="17"/>
  <c r="I33" i="17" a="1"/>
  <c r="I33" i="17"/>
  <c r="H33" i="17"/>
  <c r="G33" i="17"/>
  <c r="F33" i="17"/>
  <c r="E33" i="17"/>
  <c r="D33" i="17"/>
  <c r="C33" i="17"/>
  <c r="B33" i="17"/>
  <c r="K32" i="17"/>
  <c r="J32" i="17"/>
  <c r="I32" i="17"/>
  <c r="H32" i="17" a="1"/>
  <c r="H32" i="17"/>
  <c r="G32" i="17"/>
  <c r="F32" i="17"/>
  <c r="E32" i="17"/>
  <c r="D32" i="17"/>
  <c r="C32" i="17"/>
  <c r="B32" i="17"/>
  <c r="K31" i="17"/>
  <c r="J31" i="17"/>
  <c r="I31" i="17"/>
  <c r="H31" i="17"/>
  <c r="G31" i="17" a="1"/>
  <c r="G31" i="17"/>
  <c r="F31" i="17"/>
  <c r="E31" i="17"/>
  <c r="D31" i="17"/>
  <c r="C31" i="17"/>
  <c r="B31" i="17"/>
  <c r="K30" i="17"/>
  <c r="J30" i="17"/>
  <c r="I30" i="17"/>
  <c r="H30" i="17"/>
  <c r="G30" i="17"/>
  <c r="F30" i="17" a="1"/>
  <c r="F30" i="17"/>
  <c r="E30" i="17"/>
  <c r="D30" i="17"/>
  <c r="C30" i="17"/>
  <c r="B30" i="17"/>
  <c r="K29" i="17"/>
  <c r="J29" i="17"/>
  <c r="I29" i="17"/>
  <c r="H29" i="17"/>
  <c r="G29" i="17"/>
  <c r="F29" i="17"/>
  <c r="E29" i="17" a="1"/>
  <c r="E29" i="17"/>
  <c r="D29" i="17"/>
  <c r="C29" i="17"/>
  <c r="B29" i="17"/>
  <c r="K28" i="17"/>
  <c r="J28" i="17"/>
  <c r="I28" i="17"/>
  <c r="H28" i="17"/>
  <c r="G28" i="17"/>
  <c r="F28" i="17"/>
  <c r="E28" i="17"/>
  <c r="D28" i="17" a="1"/>
  <c r="D28" i="17"/>
  <c r="C28" i="17"/>
  <c r="B28" i="17"/>
  <c r="K27" i="17"/>
  <c r="J27" i="17"/>
  <c r="I27" i="17"/>
  <c r="H27" i="17"/>
  <c r="G27" i="17"/>
  <c r="F27" i="17"/>
  <c r="E27" i="17"/>
  <c r="D27" i="17"/>
  <c r="C27" i="17" a="1"/>
  <c r="C27" i="17"/>
  <c r="B27" i="17"/>
  <c r="B26" i="17" a="1"/>
  <c r="B26" i="17"/>
  <c r="C26" i="17"/>
  <c r="D26" i="17"/>
  <c r="E26" i="17"/>
  <c r="F26" i="17"/>
  <c r="G26" i="17"/>
  <c r="H26" i="17"/>
  <c r="I26" i="17"/>
  <c r="J26" i="17"/>
  <c r="K26" i="17"/>
  <c r="O26" i="17" a="1"/>
  <c r="O26" i="17"/>
  <c r="P26" i="17"/>
  <c r="Q26" i="17"/>
  <c r="R26" i="17"/>
  <c r="S26" i="17"/>
  <c r="T26" i="17"/>
  <c r="U26" i="17"/>
  <c r="V26" i="17"/>
  <c r="W26" i="17"/>
  <c r="X26" i="17"/>
  <c r="O27" i="17"/>
  <c r="P27" i="17"/>
  <c r="Q27" i="17"/>
  <c r="R27" i="17"/>
  <c r="S27" i="17"/>
  <c r="T27" i="17"/>
  <c r="U27" i="17"/>
  <c r="V27" i="17"/>
  <c r="W27" i="17"/>
  <c r="X27" i="17"/>
  <c r="O28" i="17"/>
  <c r="P28" i="17"/>
  <c r="Q28" i="17"/>
  <c r="R28" i="17"/>
  <c r="S28" i="17"/>
  <c r="T28" i="17"/>
  <c r="U28" i="17"/>
  <c r="V28" i="17"/>
  <c r="W28" i="17"/>
  <c r="X28" i="17"/>
  <c r="O29" i="17"/>
  <c r="P29" i="17"/>
  <c r="Q29" i="17"/>
  <c r="R29" i="17"/>
  <c r="S29" i="17"/>
  <c r="T29" i="17"/>
  <c r="U29" i="17"/>
  <c r="V29" i="17"/>
  <c r="W29" i="17"/>
  <c r="X29" i="17"/>
  <c r="O30" i="17"/>
  <c r="P30" i="17"/>
  <c r="Q30" i="17"/>
  <c r="R30" i="17"/>
  <c r="S30" i="17"/>
  <c r="T30" i="17"/>
  <c r="U30" i="17"/>
  <c r="V30" i="17"/>
  <c r="W30" i="17"/>
  <c r="X30" i="17"/>
  <c r="O31" i="17"/>
  <c r="P31" i="17"/>
  <c r="Q31" i="17"/>
  <c r="R31" i="17"/>
  <c r="S31" i="17"/>
  <c r="T31" i="17"/>
  <c r="U31" i="17"/>
  <c r="V31" i="17"/>
  <c r="W31" i="17"/>
  <c r="X31" i="17"/>
  <c r="O32" i="17"/>
  <c r="P32" i="17"/>
  <c r="Q32" i="17"/>
  <c r="R32" i="17"/>
  <c r="S32" i="17"/>
  <c r="T32" i="17"/>
  <c r="U32" i="17"/>
  <c r="V32" i="17"/>
  <c r="W32" i="17"/>
  <c r="X32" i="17"/>
  <c r="O33" i="17"/>
  <c r="P33" i="17"/>
  <c r="Q33" i="17"/>
  <c r="R33" i="17"/>
  <c r="S33" i="17"/>
  <c r="T33" i="17"/>
  <c r="U33" i="17"/>
  <c r="V33" i="17"/>
  <c r="W33" i="17"/>
  <c r="X33" i="17"/>
  <c r="O34" i="17"/>
  <c r="P34" i="17"/>
  <c r="Q34" i="17"/>
  <c r="R34" i="17"/>
  <c r="S34" i="17"/>
  <c r="T34" i="17"/>
  <c r="U34" i="17"/>
  <c r="V34" i="17"/>
  <c r="W34" i="17"/>
  <c r="X34" i="17"/>
  <c r="O35" i="17"/>
  <c r="P35" i="17"/>
  <c r="Q35" i="17"/>
  <c r="R35" i="17"/>
  <c r="S35" i="17"/>
  <c r="T35" i="17"/>
  <c r="U35" i="17"/>
  <c r="V35" i="17"/>
  <c r="W35" i="17"/>
  <c r="X35" i="17"/>
  <c r="M14" i="17" a="1"/>
  <c r="M14" i="17"/>
  <c r="N14" i="17"/>
  <c r="O14" i="17"/>
  <c r="P14" i="17"/>
  <c r="Q14" i="17"/>
  <c r="R14" i="17"/>
  <c r="S14" i="17"/>
  <c r="T14" i="17"/>
  <c r="U14" i="17"/>
  <c r="V14" i="17"/>
  <c r="M15" i="17"/>
  <c r="N15" i="17"/>
  <c r="O15" i="17"/>
  <c r="P15" i="17"/>
  <c r="Q15" i="17"/>
  <c r="R15" i="17"/>
  <c r="S15" i="17"/>
  <c r="T15" i="17"/>
  <c r="U15" i="17"/>
  <c r="V15" i="17"/>
  <c r="M16" i="17"/>
  <c r="N16" i="17"/>
  <c r="O16" i="17"/>
  <c r="P16" i="17"/>
  <c r="Q16" i="17"/>
  <c r="R16" i="17"/>
  <c r="S16" i="17"/>
  <c r="T16" i="17"/>
  <c r="U16" i="17"/>
  <c r="V16" i="17"/>
  <c r="M17" i="17"/>
  <c r="N17" i="17"/>
  <c r="O17" i="17"/>
  <c r="P17" i="17"/>
  <c r="Q17" i="17"/>
  <c r="R17" i="17"/>
  <c r="S17" i="17"/>
  <c r="T17" i="17"/>
  <c r="U17" i="17"/>
  <c r="V17" i="17"/>
  <c r="M18" i="17"/>
  <c r="N18" i="17"/>
  <c r="O18" i="17"/>
  <c r="P18" i="17"/>
  <c r="Q18" i="17"/>
  <c r="R18" i="17"/>
  <c r="S18" i="17"/>
  <c r="T18" i="17"/>
  <c r="U18" i="17"/>
  <c r="V18" i="17"/>
  <c r="M19" i="17"/>
  <c r="N19" i="17"/>
  <c r="O19" i="17"/>
  <c r="P19" i="17"/>
  <c r="Q19" i="17"/>
  <c r="R19" i="17"/>
  <c r="S19" i="17"/>
  <c r="T19" i="17"/>
  <c r="U19" i="17"/>
  <c r="V19" i="17"/>
  <c r="M20" i="17"/>
  <c r="N20" i="17"/>
  <c r="O20" i="17"/>
  <c r="P20" i="17"/>
  <c r="Q20" i="17"/>
  <c r="R20" i="17"/>
  <c r="S20" i="17"/>
  <c r="T20" i="17"/>
  <c r="U20" i="17"/>
  <c r="V20" i="17"/>
  <c r="M21" i="17"/>
  <c r="N21" i="17"/>
  <c r="O21" i="17"/>
  <c r="P21" i="17"/>
  <c r="Q21" i="17"/>
  <c r="R21" i="17"/>
  <c r="S21" i="17"/>
  <c r="T21" i="17"/>
  <c r="U21" i="17"/>
  <c r="V21" i="17"/>
  <c r="M22" i="17"/>
  <c r="N22" i="17"/>
  <c r="O22" i="17"/>
  <c r="P22" i="17"/>
  <c r="Q22" i="17"/>
  <c r="R22" i="17"/>
  <c r="S22" i="17"/>
  <c r="T22" i="17"/>
  <c r="U22" i="17"/>
  <c r="V22" i="17"/>
  <c r="M23" i="17"/>
  <c r="N23" i="17"/>
  <c r="O23" i="17"/>
  <c r="P23" i="17"/>
  <c r="Q23" i="17"/>
  <c r="R23" i="17"/>
  <c r="S23" i="17"/>
  <c r="T23" i="17"/>
  <c r="U23" i="17"/>
  <c r="V23" i="17"/>
  <c r="P135" i="16" a="1"/>
  <c r="P135" i="16"/>
  <c r="P136" i="16"/>
  <c r="T80" i="16" a="1"/>
  <c r="T80" i="16"/>
  <c r="P134" i="16" a="1"/>
  <c r="P134" i="16"/>
  <c r="C116" i="16" a="1"/>
  <c r="D116" i="16"/>
  <c r="D134" i="16" a="1"/>
  <c r="D134" i="16"/>
  <c r="C116" i="16"/>
  <c r="C134" i="16" a="1"/>
  <c r="C134" i="16"/>
  <c r="B80" i="16" a="1"/>
  <c r="B80" i="16"/>
  <c r="B116" i="16" a="1"/>
  <c r="B116" i="16"/>
  <c r="B134" i="16" a="1"/>
  <c r="B134" i="16"/>
  <c r="T103" i="16" a="1"/>
  <c r="T103" i="16"/>
  <c r="T104" i="16"/>
  <c r="T105" i="16"/>
  <c r="T106" i="16"/>
  <c r="T107" i="16"/>
  <c r="T108" i="16"/>
  <c r="T109" i="16"/>
  <c r="T110" i="16"/>
  <c r="T111" i="16"/>
  <c r="T112" i="16"/>
  <c r="H103" i="16" a="1"/>
  <c r="H103" i="16"/>
  <c r="I103" i="16"/>
  <c r="J103" i="16"/>
  <c r="K103" i="16"/>
  <c r="L103" i="16"/>
  <c r="M103" i="16"/>
  <c r="N103" i="16"/>
  <c r="O103" i="16"/>
  <c r="P103" i="16"/>
  <c r="Q103" i="16"/>
  <c r="H104" i="16"/>
  <c r="I104" i="16"/>
  <c r="J104" i="16"/>
  <c r="K104" i="16"/>
  <c r="L104" i="16"/>
  <c r="M104" i="16"/>
  <c r="N104" i="16"/>
  <c r="O104" i="16"/>
  <c r="P104" i="16"/>
  <c r="Q104" i="16"/>
  <c r="H105" i="16"/>
  <c r="I105" i="16"/>
  <c r="J105" i="16"/>
  <c r="K105" i="16"/>
  <c r="L105" i="16"/>
  <c r="M105" i="16"/>
  <c r="N105" i="16"/>
  <c r="O105" i="16"/>
  <c r="P105" i="16"/>
  <c r="Q105" i="16"/>
  <c r="H106" i="16"/>
  <c r="I106" i="16"/>
  <c r="J106" i="16"/>
  <c r="K106" i="16"/>
  <c r="L106" i="16"/>
  <c r="M106" i="16"/>
  <c r="N106" i="16"/>
  <c r="O106" i="16"/>
  <c r="P106" i="16"/>
  <c r="Q106" i="16"/>
  <c r="H107" i="16"/>
  <c r="I107" i="16"/>
  <c r="J107" i="16"/>
  <c r="K107" i="16"/>
  <c r="L107" i="16"/>
  <c r="M107" i="16"/>
  <c r="N107" i="16"/>
  <c r="O107" i="16"/>
  <c r="P107" i="16"/>
  <c r="Q107" i="16"/>
  <c r="H108" i="16"/>
  <c r="I108" i="16"/>
  <c r="J108" i="16"/>
  <c r="K108" i="16"/>
  <c r="L108" i="16"/>
  <c r="M108" i="16"/>
  <c r="N108" i="16"/>
  <c r="O108" i="16"/>
  <c r="P108" i="16"/>
  <c r="Q108" i="16"/>
  <c r="H109" i="16"/>
  <c r="I109" i="16"/>
  <c r="J109" i="16"/>
  <c r="K109" i="16"/>
  <c r="L109" i="16"/>
  <c r="M109" i="16"/>
  <c r="N109" i="16"/>
  <c r="O109" i="16"/>
  <c r="P109" i="16"/>
  <c r="Q109" i="16"/>
  <c r="H110" i="16"/>
  <c r="I110" i="16"/>
  <c r="J110" i="16"/>
  <c r="K110" i="16"/>
  <c r="L110" i="16"/>
  <c r="M110" i="16"/>
  <c r="N110" i="16"/>
  <c r="O110" i="16"/>
  <c r="P110" i="16"/>
  <c r="Q110" i="16"/>
  <c r="H111" i="16"/>
  <c r="I111" i="16"/>
  <c r="J111" i="16"/>
  <c r="K111" i="16"/>
  <c r="L111" i="16"/>
  <c r="M111" i="16"/>
  <c r="N111" i="16"/>
  <c r="O111" i="16"/>
  <c r="P111" i="16"/>
  <c r="Q111" i="16"/>
  <c r="H112" i="16"/>
  <c r="I112" i="16"/>
  <c r="J112" i="16"/>
  <c r="K112" i="16"/>
  <c r="L112" i="16"/>
  <c r="M112" i="16"/>
  <c r="N112" i="16"/>
  <c r="O112" i="16"/>
  <c r="P112" i="16"/>
  <c r="Q112" i="16"/>
  <c r="T89" i="16" a="1"/>
  <c r="T89" i="16"/>
  <c r="T90" i="16"/>
  <c r="T91" i="16"/>
  <c r="T92" i="16"/>
  <c r="T93" i="16"/>
  <c r="T94" i="16"/>
  <c r="T95" i="16"/>
  <c r="T96" i="16"/>
  <c r="T97" i="16"/>
  <c r="T98" i="16"/>
  <c r="H89" i="16" a="1"/>
  <c r="H89" i="16"/>
  <c r="I89" i="16"/>
  <c r="J89" i="16"/>
  <c r="K89" i="16"/>
  <c r="L89" i="16"/>
  <c r="M89" i="16"/>
  <c r="N89" i="16"/>
  <c r="O89" i="16"/>
  <c r="P89" i="16"/>
  <c r="Q89" i="16"/>
  <c r="H90" i="16"/>
  <c r="I90" i="16"/>
  <c r="J90" i="16"/>
  <c r="K90" i="16"/>
  <c r="L90" i="16"/>
  <c r="M90" i="16"/>
  <c r="N90" i="16"/>
  <c r="O90" i="16"/>
  <c r="P90" i="16"/>
  <c r="Q90" i="16"/>
  <c r="H91" i="16"/>
  <c r="I91" i="16"/>
  <c r="J91" i="16"/>
  <c r="K91" i="16"/>
  <c r="L91" i="16"/>
  <c r="M91" i="16"/>
  <c r="N91" i="16"/>
  <c r="O91" i="16"/>
  <c r="P91" i="16"/>
  <c r="Q91" i="16"/>
  <c r="H92" i="16"/>
  <c r="I92" i="16"/>
  <c r="J92" i="16"/>
  <c r="K92" i="16"/>
  <c r="L92" i="16"/>
  <c r="M92" i="16"/>
  <c r="N92" i="16"/>
  <c r="O92" i="16"/>
  <c r="P92" i="16"/>
  <c r="Q92" i="16"/>
  <c r="H93" i="16"/>
  <c r="I93" i="16"/>
  <c r="J93" i="16"/>
  <c r="K93" i="16"/>
  <c r="L93" i="16"/>
  <c r="M93" i="16"/>
  <c r="N93" i="16"/>
  <c r="O93" i="16"/>
  <c r="P93" i="16"/>
  <c r="Q93" i="16"/>
  <c r="H94" i="16"/>
  <c r="I94" i="16"/>
  <c r="J94" i="16"/>
  <c r="K94" i="16"/>
  <c r="L94" i="16"/>
  <c r="M94" i="16"/>
  <c r="N94" i="16"/>
  <c r="O94" i="16"/>
  <c r="P94" i="16"/>
  <c r="Q94" i="16"/>
  <c r="H95" i="16"/>
  <c r="I95" i="16"/>
  <c r="J95" i="16"/>
  <c r="K95" i="16"/>
  <c r="L95" i="16"/>
  <c r="M95" i="16"/>
  <c r="N95" i="16"/>
  <c r="O95" i="16"/>
  <c r="P95" i="16"/>
  <c r="Q95" i="16"/>
  <c r="H96" i="16"/>
  <c r="I96" i="16"/>
  <c r="J96" i="16"/>
  <c r="K96" i="16"/>
  <c r="L96" i="16"/>
  <c r="M96" i="16"/>
  <c r="N96" i="16"/>
  <c r="O96" i="16"/>
  <c r="P96" i="16"/>
  <c r="Q96" i="16"/>
  <c r="H97" i="16"/>
  <c r="I97" i="16"/>
  <c r="J97" i="16"/>
  <c r="K97" i="16"/>
  <c r="L97" i="16"/>
  <c r="M97" i="16"/>
  <c r="N97" i="16"/>
  <c r="O97" i="16"/>
  <c r="P97" i="16"/>
  <c r="Q97" i="16"/>
  <c r="H98" i="16"/>
  <c r="I98" i="16"/>
  <c r="J98" i="16"/>
  <c r="K98" i="16"/>
  <c r="L98" i="16"/>
  <c r="M98" i="16"/>
  <c r="N98" i="16"/>
  <c r="O98" i="16"/>
  <c r="P98" i="16"/>
  <c r="Q98" i="16"/>
  <c r="H83" i="16" a="1"/>
  <c r="H83" i="16"/>
  <c r="I83" i="16"/>
  <c r="J83" i="16"/>
  <c r="K83" i="16"/>
  <c r="L83" i="16"/>
  <c r="M83" i="16"/>
  <c r="N83" i="16"/>
  <c r="O83" i="16"/>
  <c r="P83" i="16"/>
  <c r="Q83" i="16"/>
  <c r="H84" i="16"/>
  <c r="I84" i="16"/>
  <c r="J84" i="16"/>
  <c r="K84" i="16"/>
  <c r="L84" i="16"/>
  <c r="M84" i="16"/>
  <c r="N84" i="16"/>
  <c r="O84" i="16"/>
  <c r="P84" i="16"/>
  <c r="Q84" i="16"/>
  <c r="D83" i="16" a="1"/>
  <c r="D83" i="16"/>
  <c r="E83" i="16"/>
  <c r="D84" i="16"/>
  <c r="E84" i="16"/>
  <c r="B83" i="16" a="1"/>
  <c r="B83" i="16"/>
  <c r="B84" i="16"/>
  <c r="H80" i="16" a="1"/>
  <c r="H80" i="16"/>
  <c r="I80" i="16"/>
  <c r="J80" i="16"/>
  <c r="K80" i="16"/>
  <c r="L80" i="16"/>
  <c r="M80" i="16"/>
  <c r="N80" i="16"/>
  <c r="O80" i="16"/>
  <c r="P80" i="16"/>
  <c r="Q80" i="16"/>
  <c r="B26" i="16" a="1"/>
  <c r="B26" i="16"/>
  <c r="B25" i="16"/>
  <c r="P133" i="15" a="1"/>
  <c r="P133" i="15"/>
  <c r="P134" i="15"/>
  <c r="T92" i="15" a="1"/>
  <c r="T92" i="15"/>
  <c r="P132" i="15" a="1"/>
  <c r="P132" i="15"/>
  <c r="C114" i="15" a="1"/>
  <c r="D114" i="15"/>
  <c r="D132" i="15" a="1"/>
  <c r="D132" i="15"/>
  <c r="C114" i="15"/>
  <c r="C132" i="15" a="1"/>
  <c r="C132" i="15"/>
  <c r="B92" i="15" a="1"/>
  <c r="B92" i="15"/>
  <c r="B114" i="15" a="1"/>
  <c r="B114" i="15"/>
  <c r="B132" i="15" a="1"/>
  <c r="B132" i="15"/>
  <c r="T101" i="15" a="1"/>
  <c r="T101" i="15"/>
  <c r="T102" i="15"/>
  <c r="T103" i="15"/>
  <c r="T104" i="15"/>
  <c r="T105" i="15"/>
  <c r="T106" i="15"/>
  <c r="T107" i="15"/>
  <c r="T108" i="15"/>
  <c r="T109" i="15"/>
  <c r="T110" i="15"/>
  <c r="H101" i="15" a="1"/>
  <c r="H101" i="15"/>
  <c r="I101" i="15"/>
  <c r="J101" i="15"/>
  <c r="K101" i="15"/>
  <c r="L101" i="15"/>
  <c r="M101" i="15"/>
  <c r="N101" i="15"/>
  <c r="O101" i="15"/>
  <c r="P101" i="15"/>
  <c r="Q101" i="15"/>
  <c r="H102" i="15"/>
  <c r="I102" i="15"/>
  <c r="J102" i="15"/>
  <c r="K102" i="15"/>
  <c r="L102" i="15"/>
  <c r="M102" i="15"/>
  <c r="N102" i="15"/>
  <c r="O102" i="15"/>
  <c r="P102" i="15"/>
  <c r="Q102" i="15"/>
  <c r="H103" i="15"/>
  <c r="I103" i="15"/>
  <c r="J103" i="15"/>
  <c r="K103" i="15"/>
  <c r="L103" i="15"/>
  <c r="M103" i="15"/>
  <c r="N103" i="15"/>
  <c r="O103" i="15"/>
  <c r="P103" i="15"/>
  <c r="Q103" i="15"/>
  <c r="H104" i="15"/>
  <c r="I104" i="15"/>
  <c r="J104" i="15"/>
  <c r="K104" i="15"/>
  <c r="L104" i="15"/>
  <c r="M104" i="15"/>
  <c r="N104" i="15"/>
  <c r="O104" i="15"/>
  <c r="P104" i="15"/>
  <c r="Q104" i="15"/>
  <c r="H105" i="15"/>
  <c r="I105" i="15"/>
  <c r="J105" i="15"/>
  <c r="K105" i="15"/>
  <c r="L105" i="15"/>
  <c r="M105" i="15"/>
  <c r="N105" i="15"/>
  <c r="O105" i="15"/>
  <c r="P105" i="15"/>
  <c r="Q105" i="15"/>
  <c r="H106" i="15"/>
  <c r="I106" i="15"/>
  <c r="J106" i="15"/>
  <c r="K106" i="15"/>
  <c r="L106" i="15"/>
  <c r="M106" i="15"/>
  <c r="N106" i="15"/>
  <c r="O106" i="15"/>
  <c r="P106" i="15"/>
  <c r="Q106" i="15"/>
  <c r="H107" i="15"/>
  <c r="I107" i="15"/>
  <c r="J107" i="15"/>
  <c r="K107" i="15"/>
  <c r="L107" i="15"/>
  <c r="M107" i="15"/>
  <c r="N107" i="15"/>
  <c r="O107" i="15"/>
  <c r="P107" i="15"/>
  <c r="Q107" i="15"/>
  <c r="H108" i="15"/>
  <c r="I108" i="15"/>
  <c r="J108" i="15"/>
  <c r="K108" i="15"/>
  <c r="L108" i="15"/>
  <c r="M108" i="15"/>
  <c r="N108" i="15"/>
  <c r="O108" i="15"/>
  <c r="P108" i="15"/>
  <c r="Q108" i="15"/>
  <c r="H109" i="15"/>
  <c r="I109" i="15"/>
  <c r="J109" i="15"/>
  <c r="K109" i="15"/>
  <c r="L109" i="15"/>
  <c r="M109" i="15"/>
  <c r="N109" i="15"/>
  <c r="O109" i="15"/>
  <c r="P109" i="15"/>
  <c r="Q109" i="15"/>
  <c r="H110" i="15"/>
  <c r="I110" i="15"/>
  <c r="J110" i="15"/>
  <c r="K110" i="15"/>
  <c r="L110" i="15"/>
  <c r="M110" i="15"/>
  <c r="N110" i="15"/>
  <c r="O110" i="15"/>
  <c r="P110" i="15"/>
  <c r="Q110" i="15"/>
  <c r="H95" i="15" a="1"/>
  <c r="H95" i="15"/>
  <c r="I95" i="15"/>
  <c r="J95" i="15"/>
  <c r="K95" i="15"/>
  <c r="L95" i="15"/>
  <c r="M95" i="15"/>
  <c r="N95" i="15"/>
  <c r="O95" i="15"/>
  <c r="P95" i="15"/>
  <c r="Q95" i="15"/>
  <c r="H96" i="15"/>
  <c r="I96" i="15"/>
  <c r="J96" i="15"/>
  <c r="K96" i="15"/>
  <c r="L96" i="15"/>
  <c r="M96" i="15"/>
  <c r="N96" i="15"/>
  <c r="O96" i="15"/>
  <c r="P96" i="15"/>
  <c r="Q96" i="15"/>
  <c r="D95" i="15" a="1"/>
  <c r="D95" i="15"/>
  <c r="E95" i="15"/>
  <c r="D96" i="15"/>
  <c r="E96" i="15"/>
  <c r="B95" i="15" a="1"/>
  <c r="B95" i="15"/>
  <c r="B96" i="15"/>
  <c r="H92" i="15" a="1"/>
  <c r="H92" i="15"/>
  <c r="I92" i="15"/>
  <c r="J92" i="15"/>
  <c r="K92" i="15"/>
  <c r="L92" i="15"/>
  <c r="M92" i="15"/>
  <c r="N92" i="15"/>
  <c r="O92" i="15"/>
  <c r="P92" i="15"/>
  <c r="Q92" i="15"/>
  <c r="D54" i="15" a="1"/>
  <c r="D54" i="15"/>
  <c r="E54" i="15"/>
  <c r="F54" i="15"/>
  <c r="G54" i="15"/>
  <c r="H54" i="15"/>
  <c r="I54" i="15"/>
  <c r="J54" i="15"/>
  <c r="K54" i="15"/>
  <c r="L54" i="15"/>
  <c r="M54" i="15"/>
  <c r="D55" i="15"/>
  <c r="E55" i="15"/>
  <c r="F55" i="15"/>
  <c r="G55" i="15"/>
  <c r="H55" i="15"/>
  <c r="I55" i="15"/>
  <c r="J55" i="15"/>
  <c r="K55" i="15"/>
  <c r="L55" i="15"/>
  <c r="M55" i="15"/>
  <c r="D56" i="15"/>
  <c r="E56" i="15"/>
  <c r="F56" i="15"/>
  <c r="G56" i="15"/>
  <c r="H56" i="15"/>
  <c r="I56" i="15"/>
  <c r="J56" i="15"/>
  <c r="K56" i="15"/>
  <c r="L56" i="15"/>
  <c r="M56" i="15"/>
  <c r="D57" i="15"/>
  <c r="E57" i="15"/>
  <c r="F57" i="15"/>
  <c r="G57" i="15"/>
  <c r="H57" i="15"/>
  <c r="I57" i="15"/>
  <c r="J57" i="15"/>
  <c r="K57" i="15"/>
  <c r="L57" i="15"/>
  <c r="M57" i="15"/>
  <c r="D58" i="15"/>
  <c r="E58" i="15"/>
  <c r="F58" i="15"/>
  <c r="G58" i="15"/>
  <c r="H58" i="15"/>
  <c r="I58" i="15"/>
  <c r="J58" i="15"/>
  <c r="K58" i="15"/>
  <c r="L58" i="15"/>
  <c r="M58" i="15"/>
  <c r="D59" i="15"/>
  <c r="E59" i="15"/>
  <c r="F59" i="15"/>
  <c r="G59" i="15"/>
  <c r="H59" i="15"/>
  <c r="I59" i="15"/>
  <c r="J59" i="15"/>
  <c r="K59" i="15"/>
  <c r="L59" i="15"/>
  <c r="M59" i="15"/>
  <c r="D60" i="15"/>
  <c r="E60" i="15"/>
  <c r="F60" i="15"/>
  <c r="G60" i="15"/>
  <c r="H60" i="15"/>
  <c r="I60" i="15"/>
  <c r="J60" i="15"/>
  <c r="K60" i="15"/>
  <c r="L60" i="15"/>
  <c r="M60" i="15"/>
  <c r="D61" i="15"/>
  <c r="E61" i="15"/>
  <c r="F61" i="15"/>
  <c r="G61" i="15"/>
  <c r="H61" i="15"/>
  <c r="I61" i="15"/>
  <c r="J61" i="15"/>
  <c r="K61" i="15"/>
  <c r="L61" i="15"/>
  <c r="M61" i="15"/>
  <c r="D62" i="15"/>
  <c r="E62" i="15"/>
  <c r="F62" i="15"/>
  <c r="G62" i="15"/>
  <c r="H62" i="15"/>
  <c r="I62" i="15"/>
  <c r="J62" i="15"/>
  <c r="K62" i="15"/>
  <c r="L62" i="15"/>
  <c r="M62" i="15"/>
  <c r="D63" i="15"/>
  <c r="E63" i="15"/>
  <c r="F63" i="15"/>
  <c r="G63" i="15"/>
  <c r="H63" i="15"/>
  <c r="I63" i="15"/>
  <c r="J63" i="15"/>
  <c r="K63" i="15"/>
  <c r="L63" i="15"/>
  <c r="M63" i="15"/>
  <c r="B26" i="15" a="1"/>
  <c r="B26" i="15"/>
  <c r="B25" i="15"/>
  <c r="C192" i="14"/>
  <c r="T92" i="14" a="1"/>
  <c r="T92" i="14"/>
  <c r="P132" i="14" a="1"/>
  <c r="P132" i="14"/>
  <c r="P148" i="14" a="1"/>
  <c r="P148" i="14"/>
  <c r="B92" i="14" a="1"/>
  <c r="B92" i="14"/>
  <c r="B114" i="14" a="1"/>
  <c r="B114" i="14"/>
  <c r="B132" i="14" a="1"/>
  <c r="B132" i="14"/>
  <c r="B148" i="14" a="1"/>
  <c r="B148" i="14"/>
  <c r="T101" i="14" a="1"/>
  <c r="T101" i="14"/>
  <c r="T102" i="14"/>
  <c r="T103" i="14"/>
  <c r="T104" i="14"/>
  <c r="T105" i="14"/>
  <c r="T106" i="14"/>
  <c r="T107" i="14"/>
  <c r="T108" i="14"/>
  <c r="T109" i="14"/>
  <c r="T110" i="14"/>
  <c r="H101" i="14" a="1"/>
  <c r="H101" i="14"/>
  <c r="I101" i="14"/>
  <c r="J101" i="14"/>
  <c r="K101" i="14"/>
  <c r="L101" i="14"/>
  <c r="M101" i="14"/>
  <c r="N101" i="14"/>
  <c r="O101" i="14"/>
  <c r="P101" i="14"/>
  <c r="Q101" i="14"/>
  <c r="H102" i="14"/>
  <c r="I102" i="14"/>
  <c r="J102" i="14"/>
  <c r="K102" i="14"/>
  <c r="L102" i="14"/>
  <c r="M102" i="14"/>
  <c r="N102" i="14"/>
  <c r="O102" i="14"/>
  <c r="P102" i="14"/>
  <c r="Q102" i="14"/>
  <c r="H103" i="14"/>
  <c r="I103" i="14"/>
  <c r="J103" i="14"/>
  <c r="K103" i="14"/>
  <c r="L103" i="14"/>
  <c r="M103" i="14"/>
  <c r="N103" i="14"/>
  <c r="O103" i="14"/>
  <c r="P103" i="14"/>
  <c r="Q103" i="14"/>
  <c r="H104" i="14"/>
  <c r="I104" i="14"/>
  <c r="J104" i="14"/>
  <c r="K104" i="14"/>
  <c r="L104" i="14"/>
  <c r="M104" i="14"/>
  <c r="N104" i="14"/>
  <c r="O104" i="14"/>
  <c r="P104" i="14"/>
  <c r="Q104" i="14"/>
  <c r="H105" i="14"/>
  <c r="I105" i="14"/>
  <c r="J105" i="14"/>
  <c r="K105" i="14"/>
  <c r="L105" i="14"/>
  <c r="M105" i="14"/>
  <c r="N105" i="14"/>
  <c r="O105" i="14"/>
  <c r="P105" i="14"/>
  <c r="Q105" i="14"/>
  <c r="H106" i="14"/>
  <c r="I106" i="14"/>
  <c r="J106" i="14"/>
  <c r="K106" i="14"/>
  <c r="L106" i="14"/>
  <c r="M106" i="14"/>
  <c r="N106" i="14"/>
  <c r="O106" i="14"/>
  <c r="P106" i="14"/>
  <c r="Q106" i="14"/>
  <c r="H107" i="14"/>
  <c r="I107" i="14"/>
  <c r="J107" i="14"/>
  <c r="K107" i="14"/>
  <c r="L107" i="14"/>
  <c r="M107" i="14"/>
  <c r="N107" i="14"/>
  <c r="O107" i="14"/>
  <c r="P107" i="14"/>
  <c r="Q107" i="14"/>
  <c r="H108" i="14"/>
  <c r="I108" i="14"/>
  <c r="J108" i="14"/>
  <c r="K108" i="14"/>
  <c r="L108" i="14"/>
  <c r="M108" i="14"/>
  <c r="N108" i="14"/>
  <c r="O108" i="14"/>
  <c r="P108" i="14"/>
  <c r="Q108" i="14"/>
  <c r="H109" i="14"/>
  <c r="I109" i="14"/>
  <c r="J109" i="14"/>
  <c r="K109" i="14"/>
  <c r="L109" i="14"/>
  <c r="M109" i="14"/>
  <c r="N109" i="14"/>
  <c r="O109" i="14"/>
  <c r="P109" i="14"/>
  <c r="Q109" i="14"/>
  <c r="H110" i="14"/>
  <c r="I110" i="14"/>
  <c r="J110" i="14"/>
  <c r="K110" i="14"/>
  <c r="L110" i="14"/>
  <c r="M110" i="14"/>
  <c r="N110" i="14"/>
  <c r="O110" i="14"/>
  <c r="P110" i="14"/>
  <c r="Q110" i="14"/>
  <c r="T95" i="14" a="1"/>
  <c r="T95" i="14"/>
  <c r="T96" i="14"/>
  <c r="H95" i="14" a="1"/>
  <c r="H95" i="14"/>
  <c r="I95" i="14"/>
  <c r="J95" i="14"/>
  <c r="K95" i="14"/>
  <c r="L95" i="14"/>
  <c r="M95" i="14"/>
  <c r="N95" i="14"/>
  <c r="O95" i="14"/>
  <c r="P95" i="14"/>
  <c r="Q95" i="14"/>
  <c r="H96" i="14"/>
  <c r="I96" i="14"/>
  <c r="J96" i="14"/>
  <c r="K96" i="14"/>
  <c r="L96" i="14"/>
  <c r="M96" i="14"/>
  <c r="N96" i="14"/>
  <c r="O96" i="14"/>
  <c r="P96" i="14"/>
  <c r="Q96" i="14"/>
  <c r="D95" i="14" a="1"/>
  <c r="D95" i="14"/>
  <c r="E95" i="14"/>
  <c r="D96" i="14"/>
  <c r="E96" i="14"/>
  <c r="H92" i="14" a="1"/>
  <c r="H92" i="14"/>
  <c r="I92" i="14"/>
  <c r="J92" i="14"/>
  <c r="K92" i="14"/>
  <c r="L92" i="14"/>
  <c r="M92" i="14"/>
  <c r="N92" i="14"/>
  <c r="O92" i="14"/>
  <c r="P92" i="14"/>
  <c r="Q92" i="14"/>
  <c r="D92" i="14" a="1"/>
  <c r="D92" i="14"/>
  <c r="E92" i="14"/>
  <c r="D54" i="14" a="1"/>
  <c r="D54" i="14"/>
  <c r="E54" i="14"/>
  <c r="F54" i="14"/>
  <c r="G54" i="14"/>
  <c r="H54" i="14"/>
  <c r="I54" i="14"/>
  <c r="J54" i="14"/>
  <c r="K54" i="14"/>
  <c r="L54" i="14"/>
  <c r="M54" i="14"/>
  <c r="D55" i="14"/>
  <c r="E55" i="14"/>
  <c r="F55" i="14"/>
  <c r="G55" i="14"/>
  <c r="H55" i="14"/>
  <c r="I55" i="14"/>
  <c r="J55" i="14"/>
  <c r="K55" i="14"/>
  <c r="L55" i="14"/>
  <c r="M55" i="14"/>
  <c r="D56" i="14"/>
  <c r="E56" i="14"/>
  <c r="F56" i="14"/>
  <c r="G56" i="14"/>
  <c r="H56" i="14"/>
  <c r="I56" i="14"/>
  <c r="J56" i="14"/>
  <c r="K56" i="14"/>
  <c r="L56" i="14"/>
  <c r="M56" i="14"/>
  <c r="D57" i="14"/>
  <c r="E57" i="14"/>
  <c r="F57" i="14"/>
  <c r="G57" i="14"/>
  <c r="H57" i="14"/>
  <c r="I57" i="14"/>
  <c r="J57" i="14"/>
  <c r="K57" i="14"/>
  <c r="L57" i="14"/>
  <c r="M57" i="14"/>
  <c r="D58" i="14"/>
  <c r="E58" i="14"/>
  <c r="F58" i="14"/>
  <c r="G58" i="14"/>
  <c r="H58" i="14"/>
  <c r="I58" i="14"/>
  <c r="J58" i="14"/>
  <c r="K58" i="14"/>
  <c r="L58" i="14"/>
  <c r="M58" i="14"/>
  <c r="D59" i="14"/>
  <c r="E59" i="14"/>
  <c r="F59" i="14"/>
  <c r="G59" i="14"/>
  <c r="H59" i="14"/>
  <c r="I59" i="14"/>
  <c r="J59" i="14"/>
  <c r="K59" i="14"/>
  <c r="L59" i="14"/>
  <c r="M59" i="14"/>
  <c r="D60" i="14"/>
  <c r="E60" i="14"/>
  <c r="F60" i="14"/>
  <c r="G60" i="14"/>
  <c r="H60" i="14"/>
  <c r="I60" i="14"/>
  <c r="J60" i="14"/>
  <c r="K60" i="14"/>
  <c r="L60" i="14"/>
  <c r="M60" i="14"/>
  <c r="D61" i="14"/>
  <c r="E61" i="14"/>
  <c r="F61" i="14"/>
  <c r="G61" i="14"/>
  <c r="H61" i="14"/>
  <c r="I61" i="14"/>
  <c r="J61" i="14"/>
  <c r="K61" i="14"/>
  <c r="L61" i="14"/>
  <c r="M61" i="14"/>
  <c r="D62" i="14"/>
  <c r="E62" i="14"/>
  <c r="F62" i="14"/>
  <c r="G62" i="14"/>
  <c r="H62" i="14"/>
  <c r="I62" i="14"/>
  <c r="J62" i="14"/>
  <c r="K62" i="14"/>
  <c r="L62" i="14"/>
  <c r="M62" i="14"/>
  <c r="D63" i="14"/>
  <c r="E63" i="14"/>
  <c r="F63" i="14"/>
  <c r="G63" i="14"/>
  <c r="H63" i="14"/>
  <c r="I63" i="14"/>
  <c r="J63" i="14"/>
  <c r="K63" i="14"/>
  <c r="L63" i="14"/>
  <c r="M63" i="14"/>
  <c r="B24" i="14"/>
  <c r="C191" i="13"/>
  <c r="T91" i="13" a="1"/>
  <c r="T91" i="13"/>
  <c r="P131" i="13" a="1"/>
  <c r="P131" i="13"/>
  <c r="P147" i="13" a="1"/>
  <c r="P147" i="13"/>
  <c r="B91" i="13" a="1"/>
  <c r="B91" i="13"/>
  <c r="B113" i="13" a="1"/>
  <c r="B113" i="13"/>
  <c r="B131" i="13" a="1"/>
  <c r="B131" i="13"/>
  <c r="B147" i="13" a="1"/>
  <c r="B147" i="13"/>
  <c r="P132" i="13" a="1"/>
  <c r="P132" i="13"/>
  <c r="P133" i="13"/>
  <c r="C113" i="13" a="1"/>
  <c r="D113" i="13"/>
  <c r="D131" i="13" a="1"/>
  <c r="D131" i="13"/>
  <c r="C113" i="13"/>
  <c r="C131" i="13" a="1"/>
  <c r="C131" i="13"/>
  <c r="T100" i="13" a="1"/>
  <c r="T100" i="13"/>
  <c r="T101" i="13"/>
  <c r="T102" i="13"/>
  <c r="T103" i="13"/>
  <c r="T104" i="13"/>
  <c r="T105" i="13"/>
  <c r="T106" i="13"/>
  <c r="T107" i="13"/>
  <c r="T108" i="13"/>
  <c r="T109" i="13"/>
  <c r="H100" i="13" a="1"/>
  <c r="H100" i="13"/>
  <c r="I100" i="13"/>
  <c r="J100" i="13"/>
  <c r="K100" i="13"/>
  <c r="L100" i="13"/>
  <c r="M100" i="13"/>
  <c r="N100" i="13"/>
  <c r="O100" i="13"/>
  <c r="P100" i="13"/>
  <c r="Q100" i="13"/>
  <c r="H101" i="13"/>
  <c r="I101" i="13"/>
  <c r="J101" i="13"/>
  <c r="K101" i="13"/>
  <c r="L101" i="13"/>
  <c r="M101" i="13"/>
  <c r="N101" i="13"/>
  <c r="O101" i="13"/>
  <c r="P101" i="13"/>
  <c r="Q101" i="13"/>
  <c r="H102" i="13"/>
  <c r="I102" i="13"/>
  <c r="J102" i="13"/>
  <c r="K102" i="13"/>
  <c r="L102" i="13"/>
  <c r="M102" i="13"/>
  <c r="N102" i="13"/>
  <c r="O102" i="13"/>
  <c r="P102" i="13"/>
  <c r="Q102" i="13"/>
  <c r="H103" i="13"/>
  <c r="I103" i="13"/>
  <c r="J103" i="13"/>
  <c r="K103" i="13"/>
  <c r="L103" i="13"/>
  <c r="M103" i="13"/>
  <c r="N103" i="13"/>
  <c r="O103" i="13"/>
  <c r="P103" i="13"/>
  <c r="Q103" i="13"/>
  <c r="H104" i="13"/>
  <c r="I104" i="13"/>
  <c r="J104" i="13"/>
  <c r="K104" i="13"/>
  <c r="L104" i="13"/>
  <c r="M104" i="13"/>
  <c r="N104" i="13"/>
  <c r="O104" i="13"/>
  <c r="P104" i="13"/>
  <c r="Q104" i="13"/>
  <c r="H105" i="13"/>
  <c r="I105" i="13"/>
  <c r="J105" i="13"/>
  <c r="K105" i="13"/>
  <c r="L105" i="13"/>
  <c r="M105" i="13"/>
  <c r="N105" i="13"/>
  <c r="O105" i="13"/>
  <c r="P105" i="13"/>
  <c r="Q105" i="13"/>
  <c r="H106" i="13"/>
  <c r="I106" i="13"/>
  <c r="J106" i="13"/>
  <c r="K106" i="13"/>
  <c r="L106" i="13"/>
  <c r="M106" i="13"/>
  <c r="N106" i="13"/>
  <c r="O106" i="13"/>
  <c r="P106" i="13"/>
  <c r="Q106" i="13"/>
  <c r="H107" i="13"/>
  <c r="I107" i="13"/>
  <c r="J107" i="13"/>
  <c r="K107" i="13"/>
  <c r="L107" i="13"/>
  <c r="M107" i="13"/>
  <c r="N107" i="13"/>
  <c r="O107" i="13"/>
  <c r="P107" i="13"/>
  <c r="Q107" i="13"/>
  <c r="H108" i="13"/>
  <c r="I108" i="13"/>
  <c r="J108" i="13"/>
  <c r="K108" i="13"/>
  <c r="L108" i="13"/>
  <c r="M108" i="13"/>
  <c r="N108" i="13"/>
  <c r="O108" i="13"/>
  <c r="P108" i="13"/>
  <c r="Q108" i="13"/>
  <c r="H109" i="13"/>
  <c r="I109" i="13"/>
  <c r="J109" i="13"/>
  <c r="K109" i="13"/>
  <c r="L109" i="13"/>
  <c r="M109" i="13"/>
  <c r="N109" i="13"/>
  <c r="O109" i="13"/>
  <c r="P109" i="13"/>
  <c r="Q109" i="13"/>
  <c r="H94" i="13" a="1"/>
  <c r="H94" i="13"/>
  <c r="I94" i="13"/>
  <c r="J94" i="13"/>
  <c r="K94" i="13"/>
  <c r="L94" i="13"/>
  <c r="M94" i="13"/>
  <c r="N94" i="13"/>
  <c r="O94" i="13"/>
  <c r="P94" i="13"/>
  <c r="Q94" i="13"/>
  <c r="H95" i="13"/>
  <c r="I95" i="13"/>
  <c r="J95" i="13"/>
  <c r="K95" i="13"/>
  <c r="L95" i="13"/>
  <c r="M95" i="13"/>
  <c r="N95" i="13"/>
  <c r="O95" i="13"/>
  <c r="P95" i="13"/>
  <c r="Q95" i="13"/>
  <c r="D94" i="13" a="1"/>
  <c r="D94" i="13"/>
  <c r="E94" i="13"/>
  <c r="D95" i="13"/>
  <c r="E95" i="13"/>
  <c r="B94" i="13" a="1"/>
  <c r="B94" i="13"/>
  <c r="B95" i="13"/>
  <c r="H91" i="13" a="1"/>
  <c r="H91" i="13"/>
  <c r="I91" i="13"/>
  <c r="J91" i="13"/>
  <c r="K91" i="13"/>
  <c r="L91" i="13"/>
  <c r="M91" i="13"/>
  <c r="N91" i="13"/>
  <c r="O91" i="13"/>
  <c r="P91" i="13"/>
  <c r="Q91" i="13"/>
  <c r="D53" i="13" a="1"/>
  <c r="D53" i="13"/>
  <c r="E53" i="13"/>
  <c r="F53" i="13"/>
  <c r="G53" i="13"/>
  <c r="H53" i="13"/>
  <c r="I53" i="13"/>
  <c r="J53" i="13"/>
  <c r="K53" i="13"/>
  <c r="L53" i="13"/>
  <c r="M53" i="13"/>
  <c r="D54" i="13"/>
  <c r="E54" i="13"/>
  <c r="F54" i="13"/>
  <c r="G54" i="13"/>
  <c r="H54" i="13"/>
  <c r="I54" i="13"/>
  <c r="J54" i="13"/>
  <c r="K54" i="13"/>
  <c r="L54" i="13"/>
  <c r="M54" i="13"/>
  <c r="D55" i="13"/>
  <c r="E55" i="13"/>
  <c r="F55" i="13"/>
  <c r="G55" i="13"/>
  <c r="H55" i="13"/>
  <c r="I55" i="13"/>
  <c r="J55" i="13"/>
  <c r="K55" i="13"/>
  <c r="L55" i="13"/>
  <c r="M55" i="13"/>
  <c r="D56" i="13"/>
  <c r="E56" i="13"/>
  <c r="F56" i="13"/>
  <c r="G56" i="13"/>
  <c r="H56" i="13"/>
  <c r="I56" i="13"/>
  <c r="J56" i="13"/>
  <c r="K56" i="13"/>
  <c r="L56" i="13"/>
  <c r="M56" i="13"/>
  <c r="D57" i="13"/>
  <c r="E57" i="13"/>
  <c r="F57" i="13"/>
  <c r="G57" i="13"/>
  <c r="H57" i="13"/>
  <c r="I57" i="13"/>
  <c r="J57" i="13"/>
  <c r="K57" i="13"/>
  <c r="L57" i="13"/>
  <c r="M57" i="13"/>
  <c r="D58" i="13"/>
  <c r="E58" i="13"/>
  <c r="F58" i="13"/>
  <c r="G58" i="13"/>
  <c r="H58" i="13"/>
  <c r="I58" i="13"/>
  <c r="J58" i="13"/>
  <c r="K58" i="13"/>
  <c r="L58" i="13"/>
  <c r="M58" i="13"/>
  <c r="D59" i="13"/>
  <c r="E59" i="13"/>
  <c r="F59" i="13"/>
  <c r="G59" i="13"/>
  <c r="H59" i="13"/>
  <c r="I59" i="13"/>
  <c r="J59" i="13"/>
  <c r="K59" i="13"/>
  <c r="L59" i="13"/>
  <c r="M59" i="13"/>
  <c r="D60" i="13"/>
  <c r="E60" i="13"/>
  <c r="F60" i="13"/>
  <c r="G60" i="13"/>
  <c r="H60" i="13"/>
  <c r="I60" i="13"/>
  <c r="J60" i="13"/>
  <c r="K60" i="13"/>
  <c r="L60" i="13"/>
  <c r="M60" i="13"/>
  <c r="D61" i="13"/>
  <c r="E61" i="13"/>
  <c r="F61" i="13"/>
  <c r="G61" i="13"/>
  <c r="H61" i="13"/>
  <c r="I61" i="13"/>
  <c r="J61" i="13"/>
  <c r="K61" i="13"/>
  <c r="L61" i="13"/>
  <c r="M61" i="13"/>
  <c r="D62" i="13"/>
  <c r="E62" i="13"/>
  <c r="F62" i="13"/>
  <c r="G62" i="13"/>
  <c r="H62" i="13"/>
  <c r="I62" i="13"/>
  <c r="J62" i="13"/>
  <c r="K62" i="13"/>
  <c r="L62" i="13"/>
  <c r="M62" i="13"/>
  <c r="B24" i="13"/>
  <c r="V204" i="12" a="1"/>
  <c r="V204" i="12"/>
  <c r="V203" i="12" a="1"/>
  <c r="V203" i="12"/>
  <c r="V202" i="12" a="1"/>
  <c r="V202" i="12"/>
  <c r="V201" i="12" a="1"/>
  <c r="V201" i="12"/>
  <c r="V200" i="12" a="1"/>
  <c r="V200" i="12"/>
  <c r="V199" i="12" a="1"/>
  <c r="V199" i="12"/>
  <c r="V198" i="12" a="1"/>
  <c r="V198" i="12"/>
  <c r="V197" i="12" a="1"/>
  <c r="V197" i="12"/>
  <c r="V196" i="12" a="1"/>
  <c r="V196" i="12"/>
  <c r="V195" i="12" a="1"/>
  <c r="V195" i="12"/>
  <c r="V194" i="12" a="1"/>
  <c r="V194" i="12"/>
  <c r="V193" i="12" a="1"/>
  <c r="V193" i="12"/>
  <c r="C193" i="12"/>
  <c r="F193" i="12"/>
  <c r="O193" i="12" a="1"/>
  <c r="O193" i="12"/>
  <c r="V192" i="12"/>
  <c r="T79" i="12" a="1"/>
  <c r="T79" i="12"/>
  <c r="P133" i="12" a="1"/>
  <c r="P133" i="12"/>
  <c r="P149" i="12" a="1"/>
  <c r="P149" i="12"/>
  <c r="B79" i="12" a="1"/>
  <c r="B79" i="12"/>
  <c r="B115" i="12" a="1"/>
  <c r="B115" i="12"/>
  <c r="B133" i="12" a="1"/>
  <c r="B133" i="12"/>
  <c r="B149" i="12" a="1"/>
  <c r="B149" i="12"/>
  <c r="P134" i="12" a="1"/>
  <c r="P134" i="12"/>
  <c r="P135" i="12"/>
  <c r="C115" i="12" a="1"/>
  <c r="D115" i="12"/>
  <c r="D133" i="12" a="1"/>
  <c r="D133" i="12"/>
  <c r="C115" i="12"/>
  <c r="C133" i="12" a="1"/>
  <c r="C133" i="12"/>
  <c r="T102" i="12" a="1"/>
  <c r="T102" i="12"/>
  <c r="T103" i="12"/>
  <c r="T104" i="12"/>
  <c r="T105" i="12"/>
  <c r="T106" i="12"/>
  <c r="T107" i="12"/>
  <c r="T108" i="12"/>
  <c r="T109" i="12"/>
  <c r="T110" i="12"/>
  <c r="T111" i="12"/>
  <c r="H102" i="12" a="1"/>
  <c r="H102" i="12"/>
  <c r="I102" i="12"/>
  <c r="J102" i="12"/>
  <c r="K102" i="12"/>
  <c r="L102" i="12"/>
  <c r="M102" i="12"/>
  <c r="N102" i="12"/>
  <c r="O102" i="12"/>
  <c r="P102" i="12"/>
  <c r="Q102" i="12"/>
  <c r="H103" i="12"/>
  <c r="I103" i="12"/>
  <c r="J103" i="12"/>
  <c r="K103" i="12"/>
  <c r="L103" i="12"/>
  <c r="M103" i="12"/>
  <c r="N103" i="12"/>
  <c r="O103" i="12"/>
  <c r="P103" i="12"/>
  <c r="Q103" i="12"/>
  <c r="H104" i="12"/>
  <c r="I104" i="12"/>
  <c r="J104" i="12"/>
  <c r="K104" i="12"/>
  <c r="L104" i="12"/>
  <c r="M104" i="12"/>
  <c r="N104" i="12"/>
  <c r="O104" i="12"/>
  <c r="P104" i="12"/>
  <c r="Q104" i="12"/>
  <c r="H105" i="12"/>
  <c r="I105" i="12"/>
  <c r="J105" i="12"/>
  <c r="K105" i="12"/>
  <c r="L105" i="12"/>
  <c r="M105" i="12"/>
  <c r="N105" i="12"/>
  <c r="O105" i="12"/>
  <c r="P105" i="12"/>
  <c r="Q105" i="12"/>
  <c r="H106" i="12"/>
  <c r="I106" i="12"/>
  <c r="J106" i="12"/>
  <c r="K106" i="12"/>
  <c r="L106" i="12"/>
  <c r="M106" i="12"/>
  <c r="N106" i="12"/>
  <c r="O106" i="12"/>
  <c r="P106" i="12"/>
  <c r="Q106" i="12"/>
  <c r="H107" i="12"/>
  <c r="I107" i="12"/>
  <c r="J107" i="12"/>
  <c r="K107" i="12"/>
  <c r="L107" i="12"/>
  <c r="M107" i="12"/>
  <c r="N107" i="12"/>
  <c r="O107" i="12"/>
  <c r="P107" i="12"/>
  <c r="Q107" i="12"/>
  <c r="H108" i="12"/>
  <c r="I108" i="12"/>
  <c r="J108" i="12"/>
  <c r="K108" i="12"/>
  <c r="L108" i="12"/>
  <c r="M108" i="12"/>
  <c r="N108" i="12"/>
  <c r="O108" i="12"/>
  <c r="P108" i="12"/>
  <c r="Q108" i="12"/>
  <c r="H109" i="12"/>
  <c r="I109" i="12"/>
  <c r="J109" i="12"/>
  <c r="K109" i="12"/>
  <c r="L109" i="12"/>
  <c r="M109" i="12"/>
  <c r="N109" i="12"/>
  <c r="O109" i="12"/>
  <c r="P109" i="12"/>
  <c r="Q109" i="12"/>
  <c r="H110" i="12"/>
  <c r="I110" i="12"/>
  <c r="J110" i="12"/>
  <c r="K110" i="12"/>
  <c r="L110" i="12"/>
  <c r="M110" i="12"/>
  <c r="N110" i="12"/>
  <c r="O110" i="12"/>
  <c r="P110" i="12"/>
  <c r="Q110" i="12"/>
  <c r="H111" i="12"/>
  <c r="I111" i="12"/>
  <c r="J111" i="12"/>
  <c r="K111" i="12"/>
  <c r="L111" i="12"/>
  <c r="M111" i="12"/>
  <c r="N111" i="12"/>
  <c r="O111" i="12"/>
  <c r="P111" i="12"/>
  <c r="Q111" i="12"/>
  <c r="T88" i="12" a="1"/>
  <c r="T88" i="12"/>
  <c r="T89" i="12"/>
  <c r="T90" i="12"/>
  <c r="T91" i="12"/>
  <c r="T92" i="12"/>
  <c r="T93" i="12"/>
  <c r="T94" i="12"/>
  <c r="T95" i="12"/>
  <c r="T96" i="12"/>
  <c r="T97" i="12"/>
  <c r="H88" i="12" a="1"/>
  <c r="H88" i="12"/>
  <c r="I88" i="12"/>
  <c r="J88" i="12"/>
  <c r="K88" i="12"/>
  <c r="L88" i="12"/>
  <c r="M88" i="12"/>
  <c r="N88" i="12"/>
  <c r="O88" i="12"/>
  <c r="P88" i="12"/>
  <c r="Q88" i="12"/>
  <c r="H89" i="12"/>
  <c r="I89" i="12"/>
  <c r="J89" i="12"/>
  <c r="K89" i="12"/>
  <c r="L89" i="12"/>
  <c r="M89" i="12"/>
  <c r="N89" i="12"/>
  <c r="O89" i="12"/>
  <c r="P89" i="12"/>
  <c r="Q89" i="12"/>
  <c r="H90" i="12"/>
  <c r="I90" i="12"/>
  <c r="J90" i="12"/>
  <c r="K90" i="12"/>
  <c r="L90" i="12"/>
  <c r="M90" i="12"/>
  <c r="N90" i="12"/>
  <c r="O90" i="12"/>
  <c r="P90" i="12"/>
  <c r="Q90" i="12"/>
  <c r="H91" i="12"/>
  <c r="I91" i="12"/>
  <c r="J91" i="12"/>
  <c r="K91" i="12"/>
  <c r="L91" i="12"/>
  <c r="M91" i="12"/>
  <c r="N91" i="12"/>
  <c r="O91" i="12"/>
  <c r="P91" i="12"/>
  <c r="Q91" i="12"/>
  <c r="H92" i="12"/>
  <c r="I92" i="12"/>
  <c r="J92" i="12"/>
  <c r="K92" i="12"/>
  <c r="L92" i="12"/>
  <c r="M92" i="12"/>
  <c r="N92" i="12"/>
  <c r="O92" i="12"/>
  <c r="P92" i="12"/>
  <c r="Q92" i="12"/>
  <c r="H93" i="12"/>
  <c r="I93" i="12"/>
  <c r="J93" i="12"/>
  <c r="K93" i="12"/>
  <c r="L93" i="12"/>
  <c r="M93" i="12"/>
  <c r="N93" i="12"/>
  <c r="O93" i="12"/>
  <c r="P93" i="12"/>
  <c r="Q93" i="12"/>
  <c r="H94" i="12"/>
  <c r="I94" i="12"/>
  <c r="J94" i="12"/>
  <c r="K94" i="12"/>
  <c r="L94" i="12"/>
  <c r="M94" i="12"/>
  <c r="N94" i="12"/>
  <c r="O94" i="12"/>
  <c r="P94" i="12"/>
  <c r="Q94" i="12"/>
  <c r="H95" i="12"/>
  <c r="I95" i="12"/>
  <c r="J95" i="12"/>
  <c r="K95" i="12"/>
  <c r="L95" i="12"/>
  <c r="M95" i="12"/>
  <c r="N95" i="12"/>
  <c r="O95" i="12"/>
  <c r="P95" i="12"/>
  <c r="Q95" i="12"/>
  <c r="H96" i="12"/>
  <c r="I96" i="12"/>
  <c r="J96" i="12"/>
  <c r="K96" i="12"/>
  <c r="L96" i="12"/>
  <c r="M96" i="12"/>
  <c r="N96" i="12"/>
  <c r="O96" i="12"/>
  <c r="P96" i="12"/>
  <c r="Q96" i="12"/>
  <c r="H97" i="12"/>
  <c r="I97" i="12"/>
  <c r="J97" i="12"/>
  <c r="K97" i="12"/>
  <c r="L97" i="12"/>
  <c r="M97" i="12"/>
  <c r="N97" i="12"/>
  <c r="O97" i="12"/>
  <c r="P97" i="12"/>
  <c r="Q97" i="12"/>
  <c r="H82" i="12" a="1"/>
  <c r="H82" i="12"/>
  <c r="I82" i="12"/>
  <c r="J82" i="12"/>
  <c r="K82" i="12"/>
  <c r="L82" i="12"/>
  <c r="M82" i="12"/>
  <c r="N82" i="12"/>
  <c r="O82" i="12"/>
  <c r="P82" i="12"/>
  <c r="Q82" i="12"/>
  <c r="H83" i="12"/>
  <c r="I83" i="12"/>
  <c r="J83" i="12"/>
  <c r="K83" i="12"/>
  <c r="L83" i="12"/>
  <c r="M83" i="12"/>
  <c r="N83" i="12"/>
  <c r="O83" i="12"/>
  <c r="P83" i="12"/>
  <c r="Q83" i="12"/>
  <c r="D82" i="12" a="1"/>
  <c r="D82" i="12"/>
  <c r="E82" i="12"/>
  <c r="D83" i="12"/>
  <c r="E83" i="12"/>
  <c r="B82" i="12" a="1"/>
  <c r="B82" i="12"/>
  <c r="B83" i="12"/>
  <c r="H79" i="12" a="1"/>
  <c r="H79" i="12"/>
  <c r="I79" i="12"/>
  <c r="J79" i="12"/>
  <c r="K79" i="12"/>
  <c r="L79" i="12"/>
  <c r="M79" i="12"/>
  <c r="N79" i="12"/>
  <c r="O79" i="12"/>
  <c r="P79" i="12"/>
  <c r="Q79" i="12"/>
  <c r="B24" i="12"/>
  <c r="A133" i="11" a="1"/>
  <c r="A133" i="11"/>
  <c r="A132" i="11" a="1"/>
  <c r="A132" i="11"/>
  <c r="B51" i="11" a="1"/>
  <c r="B51" i="11"/>
  <c r="B74" i="11" a="1"/>
  <c r="B74" i="11"/>
  <c r="B70" i="11"/>
  <c r="F55" i="11" a="1"/>
  <c r="F55" i="11"/>
  <c r="G55" i="11"/>
  <c r="H55" i="11"/>
  <c r="I55" i="11"/>
  <c r="J55" i="11"/>
  <c r="K55" i="11"/>
  <c r="L55" i="11"/>
  <c r="M55" i="11"/>
  <c r="N55" i="11"/>
  <c r="O55" i="11"/>
  <c r="F56" i="11"/>
  <c r="G56" i="11"/>
  <c r="H56" i="11"/>
  <c r="I56" i="11"/>
  <c r="J56" i="11"/>
  <c r="K56" i="11"/>
  <c r="L56" i="11"/>
  <c r="M56" i="11"/>
  <c r="N56" i="11"/>
  <c r="O56" i="11"/>
  <c r="F57" i="11"/>
  <c r="G57" i="11"/>
  <c r="H57" i="11"/>
  <c r="I57" i="11"/>
  <c r="J57" i="11"/>
  <c r="K57" i="11"/>
  <c r="L57" i="11"/>
  <c r="M57" i="11"/>
  <c r="N57" i="11"/>
  <c r="O57" i="11"/>
  <c r="F58" i="11"/>
  <c r="G58" i="11"/>
  <c r="H58" i="11"/>
  <c r="I58" i="11"/>
  <c r="J58" i="11"/>
  <c r="K58" i="11"/>
  <c r="L58" i="11"/>
  <c r="M58" i="11"/>
  <c r="N58" i="11"/>
  <c r="O58" i="11"/>
  <c r="F59" i="11"/>
  <c r="G59" i="11"/>
  <c r="H59" i="11"/>
  <c r="I59" i="11"/>
  <c r="J59" i="11"/>
  <c r="K59" i="11"/>
  <c r="L59" i="11"/>
  <c r="M59" i="11"/>
  <c r="N59" i="11"/>
  <c r="O59" i="11"/>
  <c r="F60" i="11"/>
  <c r="G60" i="11"/>
  <c r="H60" i="11"/>
  <c r="I60" i="11"/>
  <c r="J60" i="11"/>
  <c r="K60" i="11"/>
  <c r="L60" i="11"/>
  <c r="M60" i="11"/>
  <c r="N60" i="11"/>
  <c r="O60" i="11"/>
  <c r="F61" i="11"/>
  <c r="G61" i="11"/>
  <c r="H61" i="11"/>
  <c r="I61" i="11"/>
  <c r="J61" i="11"/>
  <c r="K61" i="11"/>
  <c r="L61" i="11"/>
  <c r="M61" i="11"/>
  <c r="N61" i="11"/>
  <c r="O61" i="11"/>
  <c r="F62" i="11"/>
  <c r="G62" i="11"/>
  <c r="H62" i="11"/>
  <c r="I62" i="11"/>
  <c r="J62" i="11"/>
  <c r="K62" i="11"/>
  <c r="L62" i="11"/>
  <c r="M62" i="11"/>
  <c r="N62" i="11"/>
  <c r="O62" i="11"/>
  <c r="F63" i="11"/>
  <c r="G63" i="11"/>
  <c r="H63" i="11"/>
  <c r="I63" i="11"/>
  <c r="J63" i="11"/>
  <c r="K63" i="11"/>
  <c r="L63" i="11"/>
  <c r="M63" i="11"/>
  <c r="N63" i="11"/>
  <c r="O63" i="11"/>
  <c r="F64" i="11"/>
  <c r="G64" i="11"/>
  <c r="H64" i="11"/>
  <c r="I64" i="11"/>
  <c r="J64" i="11"/>
  <c r="K64" i="11"/>
  <c r="L64" i="11"/>
  <c r="M64" i="11"/>
  <c r="N64" i="11"/>
  <c r="O64" i="11"/>
  <c r="B55" i="11" a="1"/>
  <c r="B55" i="11"/>
  <c r="B56" i="11"/>
  <c r="B57" i="11"/>
  <c r="B58" i="11"/>
  <c r="B59" i="11"/>
  <c r="B60" i="11"/>
  <c r="B61" i="11"/>
  <c r="B62" i="11"/>
  <c r="B63" i="11"/>
  <c r="B64" i="11"/>
  <c r="F51" i="11" a="1"/>
  <c r="F51" i="11"/>
  <c r="G51" i="11"/>
  <c r="H51" i="11"/>
  <c r="I51" i="11"/>
  <c r="J51" i="11"/>
  <c r="K51" i="11"/>
  <c r="L51" i="11"/>
  <c r="M51" i="11"/>
  <c r="N51" i="11"/>
  <c r="O51" i="11"/>
  <c r="Q41" i="11" a="1"/>
  <c r="Q41" i="11"/>
  <c r="Q42" i="11"/>
  <c r="Q43" i="11"/>
  <c r="Q44" i="11"/>
  <c r="Q45" i="11"/>
  <c r="Q46" i="11"/>
  <c r="Q47" i="11"/>
  <c r="K36" i="11"/>
  <c r="J36" i="11"/>
  <c r="I36" i="11"/>
  <c r="H36" i="11"/>
  <c r="G36" i="11"/>
  <c r="F36" i="11"/>
  <c r="E36" i="11"/>
  <c r="D36" i="11"/>
  <c r="C36" i="11"/>
  <c r="B36" i="11"/>
  <c r="K35" i="11"/>
  <c r="J35" i="11"/>
  <c r="I35" i="11"/>
  <c r="H35" i="11"/>
  <c r="G35" i="11"/>
  <c r="F35" i="11"/>
  <c r="E35" i="11"/>
  <c r="D35" i="11"/>
  <c r="C35" i="11"/>
  <c r="B35" i="11"/>
  <c r="K34" i="11"/>
  <c r="J34" i="11"/>
  <c r="I34" i="11"/>
  <c r="H34" i="11"/>
  <c r="G34" i="11"/>
  <c r="F34" i="11"/>
  <c r="E34" i="11"/>
  <c r="D34" i="11"/>
  <c r="C34" i="11"/>
  <c r="B34" i="11"/>
  <c r="K33" i="11"/>
  <c r="J33" i="11"/>
  <c r="I33" i="11"/>
  <c r="H33" i="11"/>
  <c r="G33" i="11"/>
  <c r="F33" i="11"/>
  <c r="E33" i="11"/>
  <c r="D33" i="11"/>
  <c r="C33" i="11"/>
  <c r="B33" i="11"/>
  <c r="K32" i="11"/>
  <c r="J32" i="11"/>
  <c r="I32" i="11"/>
  <c r="H32" i="11"/>
  <c r="G32" i="11"/>
  <c r="F32" i="11"/>
  <c r="E32" i="11"/>
  <c r="D32" i="11"/>
  <c r="C32" i="11"/>
  <c r="B32" i="11"/>
  <c r="K31" i="11"/>
  <c r="J31" i="11"/>
  <c r="I31" i="11"/>
  <c r="H31" i="11"/>
  <c r="G31" i="11"/>
  <c r="F31" i="11"/>
  <c r="E31" i="11"/>
  <c r="D31" i="11"/>
  <c r="C31" i="11"/>
  <c r="B31" i="11"/>
  <c r="K30" i="11"/>
  <c r="J30" i="11"/>
  <c r="I30" i="11"/>
  <c r="H30" i="11"/>
  <c r="G30" i="11"/>
  <c r="F30" i="11"/>
  <c r="E30" i="11"/>
  <c r="D30" i="11"/>
  <c r="C30" i="11"/>
  <c r="B30" i="11"/>
  <c r="K29" i="11"/>
  <c r="J29" i="11"/>
  <c r="I29" i="11"/>
  <c r="H29" i="11"/>
  <c r="G29" i="11"/>
  <c r="F29" i="11"/>
  <c r="E29" i="11"/>
  <c r="D29" i="11"/>
  <c r="C29" i="11"/>
  <c r="B29" i="11"/>
  <c r="K28" i="11"/>
  <c r="J28" i="11"/>
  <c r="I28" i="11"/>
  <c r="H28" i="11"/>
  <c r="G28" i="11"/>
  <c r="F28" i="11"/>
  <c r="E28" i="11"/>
  <c r="D28" i="11"/>
  <c r="C28" i="11"/>
  <c r="B28" i="11"/>
  <c r="B27" i="11"/>
  <c r="C27" i="11"/>
  <c r="D27" i="11"/>
  <c r="E27" i="11"/>
  <c r="F27" i="11"/>
  <c r="G27" i="11"/>
  <c r="H27" i="11"/>
  <c r="I27" i="11"/>
  <c r="J27" i="11"/>
  <c r="K27" i="11"/>
  <c r="M27" i="11" a="1"/>
  <c r="M27" i="11"/>
  <c r="N27" i="11"/>
  <c r="O27" i="11"/>
  <c r="P27" i="11"/>
  <c r="Q27" i="11"/>
  <c r="R27" i="11"/>
  <c r="S27" i="11"/>
  <c r="T27" i="11"/>
  <c r="U27" i="11"/>
  <c r="V27" i="11"/>
  <c r="M28" i="11"/>
  <c r="N28" i="11"/>
  <c r="O28" i="11"/>
  <c r="P28" i="11"/>
  <c r="Q28" i="11"/>
  <c r="R28" i="11"/>
  <c r="S28" i="11"/>
  <c r="T28" i="11"/>
  <c r="U28" i="11"/>
  <c r="V28" i="11"/>
  <c r="M29" i="11"/>
  <c r="N29" i="11"/>
  <c r="O29" i="11"/>
  <c r="P29" i="11"/>
  <c r="Q29" i="11"/>
  <c r="R29" i="11"/>
  <c r="S29" i="11"/>
  <c r="T29" i="11"/>
  <c r="U29" i="11"/>
  <c r="V29" i="11"/>
  <c r="M30" i="11"/>
  <c r="N30" i="11"/>
  <c r="O30" i="11"/>
  <c r="P30" i="11"/>
  <c r="Q30" i="11"/>
  <c r="R30" i="11"/>
  <c r="S30" i="11"/>
  <c r="T30" i="11"/>
  <c r="U30" i="11"/>
  <c r="V30" i="11"/>
  <c r="M31" i="11"/>
  <c r="N31" i="11"/>
  <c r="O31" i="11"/>
  <c r="P31" i="11"/>
  <c r="Q31" i="11"/>
  <c r="R31" i="11"/>
  <c r="S31" i="11"/>
  <c r="T31" i="11"/>
  <c r="U31" i="11"/>
  <c r="V31" i="11"/>
  <c r="M32" i="11"/>
  <c r="N32" i="11"/>
  <c r="O32" i="11"/>
  <c r="P32" i="11"/>
  <c r="Q32" i="11"/>
  <c r="R32" i="11"/>
  <c r="S32" i="11"/>
  <c r="T32" i="11"/>
  <c r="U32" i="11"/>
  <c r="V32" i="11"/>
  <c r="M33" i="11"/>
  <c r="N33" i="11"/>
  <c r="O33" i="11"/>
  <c r="P33" i="11"/>
  <c r="Q33" i="11"/>
  <c r="R33" i="11"/>
  <c r="S33" i="11"/>
  <c r="T33" i="11"/>
  <c r="U33" i="11"/>
  <c r="V33" i="11"/>
  <c r="M34" i="11"/>
  <c r="N34" i="11"/>
  <c r="O34" i="11"/>
  <c r="P34" i="11"/>
  <c r="Q34" i="11"/>
  <c r="R34" i="11"/>
  <c r="S34" i="11"/>
  <c r="T34" i="11"/>
  <c r="U34" i="11"/>
  <c r="V34" i="11"/>
  <c r="M35" i="11"/>
  <c r="N35" i="11"/>
  <c r="O35" i="11"/>
  <c r="P35" i="11"/>
  <c r="Q35" i="11"/>
  <c r="R35" i="11"/>
  <c r="S35" i="11"/>
  <c r="T35" i="11"/>
  <c r="U35" i="11"/>
  <c r="V35" i="11"/>
  <c r="M36" i="11"/>
  <c r="N36" i="11"/>
  <c r="O36" i="11"/>
  <c r="P36" i="11"/>
  <c r="Q36" i="11"/>
  <c r="R36" i="11"/>
  <c r="S36" i="11"/>
  <c r="T36" i="11"/>
  <c r="U36" i="11"/>
  <c r="V36" i="11"/>
  <c r="B74" i="10" a="1"/>
  <c r="B74" i="10"/>
  <c r="B94" i="10" a="1"/>
  <c r="B94" i="10"/>
  <c r="B91" i="10"/>
  <c r="F77" i="10" a="1"/>
  <c r="F77" i="10"/>
  <c r="G77" i="10"/>
  <c r="H77" i="10"/>
  <c r="I77" i="10"/>
  <c r="J77" i="10"/>
  <c r="K77" i="10"/>
  <c r="L77" i="10"/>
  <c r="M77" i="10"/>
  <c r="N77" i="10"/>
  <c r="O77" i="10"/>
  <c r="F78" i="10"/>
  <c r="G78" i="10"/>
  <c r="H78" i="10"/>
  <c r="I78" i="10"/>
  <c r="J78" i="10"/>
  <c r="K78" i="10"/>
  <c r="L78" i="10"/>
  <c r="M78" i="10"/>
  <c r="N78" i="10"/>
  <c r="O78" i="10"/>
  <c r="F79" i="10"/>
  <c r="G79" i="10"/>
  <c r="H79" i="10"/>
  <c r="I79" i="10"/>
  <c r="J79" i="10"/>
  <c r="K79" i="10"/>
  <c r="L79" i="10"/>
  <c r="M79" i="10"/>
  <c r="N79" i="10"/>
  <c r="O79" i="10"/>
  <c r="F80" i="10"/>
  <c r="G80" i="10"/>
  <c r="H80" i="10"/>
  <c r="I80" i="10"/>
  <c r="J80" i="10"/>
  <c r="K80" i="10"/>
  <c r="L80" i="10"/>
  <c r="M80" i="10"/>
  <c r="N80" i="10"/>
  <c r="O80" i="10"/>
  <c r="F81" i="10"/>
  <c r="G81" i="10"/>
  <c r="H81" i="10"/>
  <c r="I81" i="10"/>
  <c r="J81" i="10"/>
  <c r="K81" i="10"/>
  <c r="L81" i="10"/>
  <c r="M81" i="10"/>
  <c r="N81" i="10"/>
  <c r="O81" i="10"/>
  <c r="F82" i="10"/>
  <c r="G82" i="10"/>
  <c r="H82" i="10"/>
  <c r="I82" i="10"/>
  <c r="J82" i="10"/>
  <c r="K82" i="10"/>
  <c r="L82" i="10"/>
  <c r="M82" i="10"/>
  <c r="N82" i="10"/>
  <c r="O82" i="10"/>
  <c r="F83" i="10"/>
  <c r="G83" i="10"/>
  <c r="H83" i="10"/>
  <c r="I83" i="10"/>
  <c r="J83" i="10"/>
  <c r="K83" i="10"/>
  <c r="L83" i="10"/>
  <c r="M83" i="10"/>
  <c r="N83" i="10"/>
  <c r="O83" i="10"/>
  <c r="F84" i="10"/>
  <c r="G84" i="10"/>
  <c r="H84" i="10"/>
  <c r="I84" i="10"/>
  <c r="J84" i="10"/>
  <c r="K84" i="10"/>
  <c r="L84" i="10"/>
  <c r="M84" i="10"/>
  <c r="N84" i="10"/>
  <c r="O84" i="10"/>
  <c r="F85" i="10"/>
  <c r="G85" i="10"/>
  <c r="H85" i="10"/>
  <c r="I85" i="10"/>
  <c r="J85" i="10"/>
  <c r="K85" i="10"/>
  <c r="L85" i="10"/>
  <c r="M85" i="10"/>
  <c r="N85" i="10"/>
  <c r="O85" i="10"/>
  <c r="F86" i="10"/>
  <c r="G86" i="10"/>
  <c r="H86" i="10"/>
  <c r="I86" i="10"/>
  <c r="J86" i="10"/>
  <c r="K86" i="10"/>
  <c r="L86" i="10"/>
  <c r="M86" i="10"/>
  <c r="N86" i="10"/>
  <c r="O86" i="10"/>
  <c r="F74" i="10" a="1"/>
  <c r="F74" i="10"/>
  <c r="G74" i="10"/>
  <c r="H74" i="10"/>
  <c r="I74" i="10"/>
  <c r="J74" i="10"/>
  <c r="K74" i="10"/>
  <c r="L74" i="10"/>
  <c r="M74" i="10"/>
  <c r="N74" i="10"/>
  <c r="O74" i="10"/>
  <c r="Q65" i="10" a="1"/>
  <c r="Q65" i="10"/>
  <c r="Q66" i="10"/>
  <c r="Q67" i="10"/>
  <c r="Q68" i="10"/>
  <c r="Q69" i="10"/>
  <c r="Q70" i="10"/>
  <c r="Q71" i="10"/>
  <c r="K35" i="10" a="1"/>
  <c r="K35" i="10"/>
  <c r="J35" i="10"/>
  <c r="I35" i="10"/>
  <c r="H35" i="10"/>
  <c r="G35" i="10"/>
  <c r="F35" i="10"/>
  <c r="E35" i="10"/>
  <c r="D35" i="10"/>
  <c r="C35" i="10"/>
  <c r="B35" i="10"/>
  <c r="K34" i="10"/>
  <c r="J34" i="10" a="1"/>
  <c r="J34" i="10"/>
  <c r="I34" i="10"/>
  <c r="H34" i="10"/>
  <c r="G34" i="10"/>
  <c r="F34" i="10"/>
  <c r="E34" i="10"/>
  <c r="D34" i="10"/>
  <c r="C34" i="10"/>
  <c r="B34" i="10"/>
  <c r="K33" i="10"/>
  <c r="J33" i="10"/>
  <c r="I33" i="10" a="1"/>
  <c r="I33" i="10"/>
  <c r="H33" i="10"/>
  <c r="G33" i="10"/>
  <c r="F33" i="10"/>
  <c r="E33" i="10"/>
  <c r="D33" i="10"/>
  <c r="C33" i="10"/>
  <c r="B33" i="10"/>
  <c r="K32" i="10"/>
  <c r="J32" i="10"/>
  <c r="I32" i="10"/>
  <c r="H32" i="10" a="1"/>
  <c r="H32" i="10"/>
  <c r="G32" i="10"/>
  <c r="F32" i="10"/>
  <c r="E32" i="10"/>
  <c r="D32" i="10"/>
  <c r="C32" i="10"/>
  <c r="B32" i="10"/>
  <c r="K31" i="10"/>
  <c r="J31" i="10"/>
  <c r="I31" i="10"/>
  <c r="H31" i="10"/>
  <c r="G31" i="10" a="1"/>
  <c r="G31" i="10"/>
  <c r="F31" i="10"/>
  <c r="E31" i="10"/>
  <c r="D31" i="10"/>
  <c r="C31" i="10"/>
  <c r="B31" i="10"/>
  <c r="K30" i="10"/>
  <c r="J30" i="10"/>
  <c r="I30" i="10"/>
  <c r="H30" i="10"/>
  <c r="G30" i="10"/>
  <c r="F30" i="10" a="1"/>
  <c r="F30" i="10"/>
  <c r="E30" i="10"/>
  <c r="D30" i="10"/>
  <c r="C30" i="10"/>
  <c r="B30" i="10"/>
  <c r="K29" i="10"/>
  <c r="J29" i="10"/>
  <c r="I29" i="10"/>
  <c r="H29" i="10"/>
  <c r="G29" i="10"/>
  <c r="F29" i="10"/>
  <c r="E29" i="10" a="1"/>
  <c r="E29" i="10"/>
  <c r="D29" i="10"/>
  <c r="C29" i="10"/>
  <c r="B29" i="10"/>
  <c r="K28" i="10"/>
  <c r="J28" i="10"/>
  <c r="I28" i="10"/>
  <c r="H28" i="10"/>
  <c r="G28" i="10"/>
  <c r="F28" i="10"/>
  <c r="E28" i="10"/>
  <c r="D28" i="10" a="1"/>
  <c r="D28" i="10"/>
  <c r="C28" i="10"/>
  <c r="B28" i="10"/>
  <c r="K27" i="10"/>
  <c r="J27" i="10"/>
  <c r="I27" i="10"/>
  <c r="H27" i="10"/>
  <c r="G27" i="10"/>
  <c r="F27" i="10"/>
  <c r="E27" i="10"/>
  <c r="D27" i="10"/>
  <c r="C27" i="10" a="1"/>
  <c r="C27" i="10"/>
  <c r="B27" i="10"/>
  <c r="B26" i="10" a="1"/>
  <c r="B26" i="10"/>
  <c r="C26" i="10"/>
  <c r="D26" i="10"/>
  <c r="E26" i="10"/>
  <c r="F26" i="10"/>
  <c r="G26" i="10"/>
  <c r="H26" i="10"/>
  <c r="I26" i="10"/>
  <c r="J26" i="10"/>
  <c r="K26" i="10"/>
  <c r="O26" i="10" a="1"/>
  <c r="O26" i="10"/>
  <c r="P26" i="10"/>
  <c r="Q26" i="10"/>
  <c r="R26" i="10"/>
  <c r="S26" i="10"/>
  <c r="T26" i="10"/>
  <c r="U26" i="10"/>
  <c r="V26" i="10"/>
  <c r="W26" i="10"/>
  <c r="X26" i="10"/>
  <c r="O27" i="10"/>
  <c r="P27" i="10"/>
  <c r="Q27" i="10"/>
  <c r="R27" i="10"/>
  <c r="S27" i="10"/>
  <c r="T27" i="10"/>
  <c r="U27" i="10"/>
  <c r="V27" i="10"/>
  <c r="W27" i="10"/>
  <c r="X27" i="10"/>
  <c r="O28" i="10"/>
  <c r="P28" i="10"/>
  <c r="Q28" i="10"/>
  <c r="R28" i="10"/>
  <c r="S28" i="10"/>
  <c r="T28" i="10"/>
  <c r="U28" i="10"/>
  <c r="V28" i="10"/>
  <c r="W28" i="10"/>
  <c r="X28" i="10"/>
  <c r="O29" i="10"/>
  <c r="P29" i="10"/>
  <c r="Q29" i="10"/>
  <c r="R29" i="10"/>
  <c r="S29" i="10"/>
  <c r="T29" i="10"/>
  <c r="U29" i="10"/>
  <c r="V29" i="10"/>
  <c r="W29" i="10"/>
  <c r="X29" i="10"/>
  <c r="O30" i="10"/>
  <c r="P30" i="10"/>
  <c r="Q30" i="10"/>
  <c r="R30" i="10"/>
  <c r="S30" i="10"/>
  <c r="T30" i="10"/>
  <c r="U30" i="10"/>
  <c r="V30" i="10"/>
  <c r="W30" i="10"/>
  <c r="X30" i="10"/>
  <c r="O31" i="10"/>
  <c r="P31" i="10"/>
  <c r="Q31" i="10"/>
  <c r="R31" i="10"/>
  <c r="S31" i="10"/>
  <c r="T31" i="10"/>
  <c r="U31" i="10"/>
  <c r="V31" i="10"/>
  <c r="W31" i="10"/>
  <c r="X31" i="10"/>
  <c r="O32" i="10"/>
  <c r="P32" i="10"/>
  <c r="Q32" i="10"/>
  <c r="R32" i="10"/>
  <c r="S32" i="10"/>
  <c r="T32" i="10"/>
  <c r="U32" i="10"/>
  <c r="V32" i="10"/>
  <c r="W32" i="10"/>
  <c r="X32" i="10"/>
  <c r="O33" i="10"/>
  <c r="P33" i="10"/>
  <c r="Q33" i="10"/>
  <c r="R33" i="10"/>
  <c r="S33" i="10"/>
  <c r="T33" i="10"/>
  <c r="U33" i="10"/>
  <c r="V33" i="10"/>
  <c r="W33" i="10"/>
  <c r="X33" i="10"/>
  <c r="O34" i="10"/>
  <c r="P34" i="10"/>
  <c r="Q34" i="10"/>
  <c r="R34" i="10"/>
  <c r="S34" i="10"/>
  <c r="T34" i="10"/>
  <c r="U34" i="10"/>
  <c r="V34" i="10"/>
  <c r="W34" i="10"/>
  <c r="X34" i="10"/>
  <c r="O35" i="10"/>
  <c r="P35" i="10"/>
  <c r="Q35" i="10"/>
  <c r="R35" i="10"/>
  <c r="S35" i="10"/>
  <c r="T35" i="10"/>
  <c r="U35" i="10"/>
  <c r="V35" i="10"/>
  <c r="W35" i="10"/>
  <c r="X35" i="10"/>
  <c r="M14" i="10" a="1"/>
  <c r="M14" i="10"/>
  <c r="N14" i="10"/>
  <c r="O14" i="10"/>
  <c r="P14" i="10"/>
  <c r="Q14" i="10"/>
  <c r="R14" i="10"/>
  <c r="S14" i="10"/>
  <c r="T14" i="10"/>
  <c r="U14" i="10"/>
  <c r="V14" i="10"/>
  <c r="M15" i="10"/>
  <c r="N15" i="10"/>
  <c r="O15" i="10"/>
  <c r="P15" i="10"/>
  <c r="Q15" i="10"/>
  <c r="R15" i="10"/>
  <c r="S15" i="10"/>
  <c r="T15" i="10"/>
  <c r="U15" i="10"/>
  <c r="V15" i="10"/>
  <c r="M16" i="10"/>
  <c r="N16" i="10"/>
  <c r="O16" i="10"/>
  <c r="P16" i="10"/>
  <c r="Q16" i="10"/>
  <c r="R16" i="10"/>
  <c r="S16" i="10"/>
  <c r="T16" i="10"/>
  <c r="U16" i="10"/>
  <c r="V16" i="10"/>
  <c r="M17" i="10"/>
  <c r="N17" i="10"/>
  <c r="O17" i="10"/>
  <c r="P17" i="10"/>
  <c r="Q17" i="10"/>
  <c r="R17" i="10"/>
  <c r="S17" i="10"/>
  <c r="T17" i="10"/>
  <c r="U17" i="10"/>
  <c r="V17" i="10"/>
  <c r="M18" i="10"/>
  <c r="N18" i="10"/>
  <c r="O18" i="10"/>
  <c r="P18" i="10"/>
  <c r="Q18" i="10"/>
  <c r="R18" i="10"/>
  <c r="S18" i="10"/>
  <c r="T18" i="10"/>
  <c r="U18" i="10"/>
  <c r="V18" i="10"/>
  <c r="M19" i="10"/>
  <c r="N19" i="10"/>
  <c r="O19" i="10"/>
  <c r="P19" i="10"/>
  <c r="Q19" i="10"/>
  <c r="R19" i="10"/>
  <c r="S19" i="10"/>
  <c r="T19" i="10"/>
  <c r="U19" i="10"/>
  <c r="V19" i="10"/>
  <c r="M20" i="10"/>
  <c r="N20" i="10"/>
  <c r="O20" i="10"/>
  <c r="P20" i="10"/>
  <c r="Q20" i="10"/>
  <c r="R20" i="10"/>
  <c r="S20" i="10"/>
  <c r="T20" i="10"/>
  <c r="U20" i="10"/>
  <c r="V20" i="10"/>
  <c r="M21" i="10"/>
  <c r="N21" i="10"/>
  <c r="O21" i="10"/>
  <c r="P21" i="10"/>
  <c r="Q21" i="10"/>
  <c r="R21" i="10"/>
  <c r="S21" i="10"/>
  <c r="T21" i="10"/>
  <c r="U21" i="10"/>
  <c r="V21" i="10"/>
  <c r="M22" i="10"/>
  <c r="N22" i="10"/>
  <c r="O22" i="10"/>
  <c r="P22" i="10"/>
  <c r="Q22" i="10"/>
  <c r="R22" i="10"/>
  <c r="S22" i="10"/>
  <c r="T22" i="10"/>
  <c r="U22" i="10"/>
  <c r="V22" i="10"/>
  <c r="M23" i="10"/>
  <c r="N23" i="10"/>
  <c r="O23" i="10"/>
  <c r="P23" i="10"/>
  <c r="Q23" i="10"/>
  <c r="R23" i="10"/>
  <c r="S23" i="10"/>
  <c r="T23" i="10"/>
  <c r="U23" i="10"/>
  <c r="V23" i="10"/>
  <c r="C124" i="3" a="1"/>
  <c r="C124" i="3"/>
  <c r="D124" i="3"/>
  <c r="C125" i="3"/>
  <c r="D125" i="3"/>
  <c r="F119" i="3"/>
  <c r="D119" i="3"/>
  <c r="C119" i="3"/>
  <c r="C118" i="3"/>
  <c r="D118" i="3"/>
  <c r="F118" i="3"/>
  <c r="H118" i="3" a="1"/>
  <c r="H118" i="3"/>
  <c r="H119" i="3"/>
  <c r="V113" i="9"/>
  <c r="V110" i="9"/>
  <c r="P40" i="9"/>
  <c r="P39" i="9"/>
  <c r="R113" i="9" a="1"/>
  <c r="R110" i="9" a="1"/>
  <c r="S107" i="9" a="1"/>
  <c r="T107" i="9" a="1"/>
  <c r="U107" i="9" a="1"/>
  <c r="V107" i="9" a="1"/>
  <c r="W107" i="9" a="1"/>
  <c r="R107" i="9" a="1"/>
  <c r="O47" i="9"/>
  <c r="O48" i="9"/>
  <c r="O46" i="9"/>
  <c r="F5" i="9"/>
  <c r="C88" i="9" a="1"/>
  <c r="C88" i="9"/>
  <c r="D88" i="9"/>
  <c r="E88" i="9"/>
  <c r="F88" i="9"/>
  <c r="G88" i="9"/>
  <c r="H88" i="9"/>
  <c r="I88" i="9"/>
  <c r="J88" i="9"/>
  <c r="K88" i="9"/>
  <c r="L88" i="9"/>
  <c r="C89" i="9"/>
  <c r="D89" i="9"/>
  <c r="E89" i="9"/>
  <c r="F89" i="9"/>
  <c r="G89" i="9"/>
  <c r="H89" i="9"/>
  <c r="I89" i="9"/>
  <c r="J89" i="9"/>
  <c r="K89" i="9"/>
  <c r="L89" i="9"/>
  <c r="C90" i="9"/>
  <c r="D90" i="9"/>
  <c r="E90" i="9"/>
  <c r="F90" i="9"/>
  <c r="G90" i="9"/>
  <c r="H90" i="9"/>
  <c r="I90" i="9"/>
  <c r="J90" i="9"/>
  <c r="K90" i="9"/>
  <c r="L90" i="9"/>
  <c r="C91" i="9"/>
  <c r="D91" i="9"/>
  <c r="E91" i="9"/>
  <c r="F91" i="9"/>
  <c r="G91" i="9"/>
  <c r="H91" i="9"/>
  <c r="I91" i="9"/>
  <c r="J91" i="9"/>
  <c r="K91" i="9"/>
  <c r="L91" i="9"/>
  <c r="C92" i="9"/>
  <c r="D92" i="9"/>
  <c r="E92" i="9"/>
  <c r="F92" i="9"/>
  <c r="G92" i="9"/>
  <c r="H92" i="9"/>
  <c r="I92" i="9"/>
  <c r="J92" i="9"/>
  <c r="K92" i="9"/>
  <c r="L92" i="9"/>
  <c r="C93" i="9"/>
  <c r="D93" i="9"/>
  <c r="E93" i="9"/>
  <c r="F93" i="9"/>
  <c r="G93" i="9"/>
  <c r="H93" i="9"/>
  <c r="I93" i="9"/>
  <c r="J93" i="9"/>
  <c r="K93" i="9"/>
  <c r="L93" i="9"/>
  <c r="C94" i="9"/>
  <c r="D94" i="9"/>
  <c r="E94" i="9"/>
  <c r="F94" i="9"/>
  <c r="G94" i="9"/>
  <c r="H94" i="9"/>
  <c r="I94" i="9"/>
  <c r="J94" i="9"/>
  <c r="K94" i="9"/>
  <c r="L94" i="9"/>
  <c r="C95" i="9"/>
  <c r="D95" i="9"/>
  <c r="E95" i="9"/>
  <c r="F95" i="9"/>
  <c r="G95" i="9"/>
  <c r="H95" i="9"/>
  <c r="I95" i="9"/>
  <c r="J95" i="9"/>
  <c r="K95" i="9"/>
  <c r="L95" i="9"/>
  <c r="C96" i="9"/>
  <c r="D96" i="9"/>
  <c r="E96" i="9"/>
  <c r="F96" i="9"/>
  <c r="G96" i="9"/>
  <c r="H96" i="9"/>
  <c r="I96" i="9"/>
  <c r="J96" i="9"/>
  <c r="K96" i="9"/>
  <c r="L96" i="9"/>
  <c r="C97" i="9"/>
  <c r="D97" i="9"/>
  <c r="E97" i="9"/>
  <c r="F97" i="9"/>
  <c r="G97" i="9"/>
  <c r="H97" i="9"/>
  <c r="I97" i="9"/>
  <c r="J97" i="9"/>
  <c r="K97" i="9"/>
  <c r="L97" i="9"/>
  <c r="C58" i="9" a="1"/>
  <c r="C58" i="9"/>
  <c r="D58" i="9"/>
  <c r="E58" i="9"/>
  <c r="F58" i="9"/>
  <c r="G58" i="9"/>
  <c r="H58" i="9"/>
  <c r="I58" i="9"/>
  <c r="J58" i="9"/>
  <c r="K58" i="9"/>
  <c r="L58" i="9"/>
  <c r="C59" i="9"/>
  <c r="D59" i="9"/>
  <c r="E59" i="9"/>
  <c r="F59" i="9"/>
  <c r="G59" i="9"/>
  <c r="H59" i="9"/>
  <c r="I59" i="9"/>
  <c r="J59" i="9"/>
  <c r="K59" i="9"/>
  <c r="L59" i="9"/>
  <c r="C60" i="9"/>
  <c r="D60" i="9"/>
  <c r="E60" i="9"/>
  <c r="F60" i="9"/>
  <c r="G60" i="9"/>
  <c r="H60" i="9"/>
  <c r="I60" i="9"/>
  <c r="J60" i="9"/>
  <c r="K60" i="9"/>
  <c r="L60" i="9"/>
  <c r="C61" i="9"/>
  <c r="D61" i="9"/>
  <c r="E61" i="9"/>
  <c r="F61" i="9"/>
  <c r="G61" i="9"/>
  <c r="H61" i="9"/>
  <c r="I61" i="9"/>
  <c r="J61" i="9"/>
  <c r="K61" i="9"/>
  <c r="L61" i="9"/>
  <c r="C62" i="9"/>
  <c r="D62" i="9"/>
  <c r="E62" i="9"/>
  <c r="F62" i="9"/>
  <c r="G62" i="9"/>
  <c r="H62" i="9"/>
  <c r="I62" i="9"/>
  <c r="J62" i="9"/>
  <c r="K62" i="9"/>
  <c r="L62" i="9"/>
  <c r="C63" i="9"/>
  <c r="D63" i="9"/>
  <c r="E63" i="9"/>
  <c r="F63" i="9"/>
  <c r="G63" i="9"/>
  <c r="H63" i="9"/>
  <c r="I63" i="9"/>
  <c r="J63" i="9"/>
  <c r="K63" i="9"/>
  <c r="L63" i="9"/>
  <c r="C64" i="9"/>
  <c r="D64" i="9"/>
  <c r="E64" i="9"/>
  <c r="F64" i="9"/>
  <c r="G64" i="9"/>
  <c r="H64" i="9"/>
  <c r="I64" i="9"/>
  <c r="J64" i="9"/>
  <c r="K64" i="9"/>
  <c r="L64" i="9"/>
  <c r="C65" i="9"/>
  <c r="D65" i="9"/>
  <c r="E65" i="9"/>
  <c r="F65" i="9"/>
  <c r="G65" i="9"/>
  <c r="H65" i="9"/>
  <c r="I65" i="9"/>
  <c r="J65" i="9"/>
  <c r="K65" i="9"/>
  <c r="L65" i="9"/>
  <c r="C66" i="9"/>
  <c r="D66" i="9"/>
  <c r="E66" i="9"/>
  <c r="F66" i="9"/>
  <c r="G66" i="9"/>
  <c r="H66" i="9"/>
  <c r="I66" i="9"/>
  <c r="J66" i="9"/>
  <c r="K66" i="9"/>
  <c r="L66" i="9"/>
  <c r="C67" i="9"/>
  <c r="D67" i="9"/>
  <c r="E67" i="9"/>
  <c r="F67" i="9"/>
  <c r="G67" i="9"/>
  <c r="H67" i="9"/>
  <c r="I67" i="9"/>
  <c r="J67" i="9"/>
  <c r="K67" i="9"/>
  <c r="L67" i="9"/>
  <c r="F10" i="9"/>
  <c r="O51" i="9"/>
  <c r="F9" i="9"/>
  <c r="O50" i="9"/>
  <c r="F8" i="9"/>
  <c r="O49" i="9"/>
  <c r="F4" i="9"/>
  <c r="F3" i="9"/>
  <c r="W42" i="9"/>
  <c r="V42" i="9"/>
  <c r="U42" i="9"/>
  <c r="T42" i="9"/>
  <c r="S42" i="9"/>
  <c r="R42" i="9"/>
  <c r="Q42" i="9"/>
  <c r="P42" i="9"/>
  <c r="O42" i="9"/>
  <c r="N42" i="9"/>
  <c r="K42" i="9"/>
  <c r="J42" i="9"/>
  <c r="I42" i="9"/>
  <c r="H42" i="9"/>
  <c r="G42" i="9"/>
  <c r="F42" i="9"/>
  <c r="E42" i="9"/>
  <c r="D42" i="9"/>
  <c r="C42" i="9"/>
  <c r="B42" i="9"/>
  <c r="W41" i="9"/>
  <c r="V41" i="9"/>
  <c r="U41" i="9"/>
  <c r="T41" i="9"/>
  <c r="S41" i="9"/>
  <c r="R41" i="9"/>
  <c r="Q41" i="9"/>
  <c r="P41" i="9"/>
  <c r="O41" i="9"/>
  <c r="N41" i="9"/>
  <c r="K41" i="9"/>
  <c r="J41" i="9"/>
  <c r="I41" i="9"/>
  <c r="H41" i="9"/>
  <c r="G41" i="9"/>
  <c r="F41" i="9"/>
  <c r="E41" i="9"/>
  <c r="D41" i="9"/>
  <c r="C41" i="9"/>
  <c r="B41" i="9"/>
  <c r="V40" i="9" a="1"/>
  <c r="V40" i="9"/>
  <c r="W40" i="9"/>
  <c r="U40" i="9"/>
  <c r="T40" i="9"/>
  <c r="S16" i="9" a="1"/>
  <c r="U20" i="9"/>
  <c r="S40" i="9"/>
  <c r="T20" i="9"/>
  <c r="R40" i="9"/>
  <c r="S20" i="9"/>
  <c r="Q40" i="9"/>
  <c r="O40" i="9"/>
  <c r="N40" i="9"/>
  <c r="J40" i="9" a="1"/>
  <c r="J40" i="9"/>
  <c r="K40" i="9"/>
  <c r="I40" i="9"/>
  <c r="H40" i="9"/>
  <c r="G16" i="9" a="1"/>
  <c r="I20" i="9"/>
  <c r="G40" i="9"/>
  <c r="H20" i="9"/>
  <c r="F40" i="9"/>
  <c r="G20" i="9"/>
  <c r="E40" i="9"/>
  <c r="C40" i="9"/>
  <c r="B40" i="9"/>
  <c r="U39" i="9" a="1"/>
  <c r="U39" i="9"/>
  <c r="V39" i="9"/>
  <c r="W39" i="9"/>
  <c r="T39" i="9"/>
  <c r="U19" i="9"/>
  <c r="S39" i="9"/>
  <c r="T19" i="9"/>
  <c r="R39" i="9"/>
  <c r="S19" i="9"/>
  <c r="Q39" i="9"/>
  <c r="O39" i="9"/>
  <c r="N39" i="9"/>
  <c r="I39" i="9" a="1"/>
  <c r="I39" i="9"/>
  <c r="J39" i="9"/>
  <c r="K39" i="9"/>
  <c r="H39" i="9"/>
  <c r="I19" i="9"/>
  <c r="G39" i="9"/>
  <c r="H19" i="9"/>
  <c r="F39" i="9"/>
  <c r="G19" i="9"/>
  <c r="E39" i="9"/>
  <c r="C39" i="9"/>
  <c r="B39" i="9"/>
  <c r="T38" i="9" a="1"/>
  <c r="T38" i="9"/>
  <c r="U38" i="9"/>
  <c r="V38" i="9"/>
  <c r="W38" i="9"/>
  <c r="S38" i="9"/>
  <c r="R38" i="9"/>
  <c r="Q38" i="9"/>
  <c r="P38" i="9"/>
  <c r="O38" i="9"/>
  <c r="N38" i="9"/>
  <c r="H38" i="9" a="1"/>
  <c r="H38" i="9"/>
  <c r="I38" i="9"/>
  <c r="J38" i="9"/>
  <c r="K38" i="9"/>
  <c r="G38" i="9"/>
  <c r="F38" i="9"/>
  <c r="E38" i="9"/>
  <c r="D38" i="9"/>
  <c r="C38" i="9"/>
  <c r="B38" i="9"/>
  <c r="S37" i="9" a="1"/>
  <c r="S37" i="9"/>
  <c r="T37" i="9"/>
  <c r="U37" i="9"/>
  <c r="V37" i="9"/>
  <c r="W37" i="9"/>
  <c r="R37" i="9"/>
  <c r="Q37" i="9"/>
  <c r="P37" i="9"/>
  <c r="O37" i="9"/>
  <c r="N37" i="9"/>
  <c r="G37" i="9" a="1"/>
  <c r="G37" i="9"/>
  <c r="H37" i="9"/>
  <c r="I37" i="9"/>
  <c r="J37" i="9"/>
  <c r="K37" i="9"/>
  <c r="F37" i="9"/>
  <c r="E37" i="9"/>
  <c r="D37" i="9"/>
  <c r="C37" i="9"/>
  <c r="B37" i="9"/>
  <c r="R36" i="9" a="1"/>
  <c r="R36" i="9"/>
  <c r="S36" i="9"/>
  <c r="T36" i="9"/>
  <c r="U36" i="9"/>
  <c r="V36" i="9"/>
  <c r="W36" i="9"/>
  <c r="Q36" i="9"/>
  <c r="P36" i="9"/>
  <c r="O36" i="9"/>
  <c r="N36" i="9"/>
  <c r="F36" i="9" a="1"/>
  <c r="F36" i="9"/>
  <c r="G36" i="9"/>
  <c r="H36" i="9"/>
  <c r="I36" i="9"/>
  <c r="J36" i="9"/>
  <c r="K36" i="9"/>
  <c r="E36" i="9"/>
  <c r="D36" i="9"/>
  <c r="C36" i="9"/>
  <c r="B36" i="9"/>
  <c r="Q35" i="9" a="1"/>
  <c r="Q35" i="9"/>
  <c r="R35" i="9"/>
  <c r="S35" i="9"/>
  <c r="T35" i="9"/>
  <c r="U35" i="9"/>
  <c r="V35" i="9"/>
  <c r="W35" i="9"/>
  <c r="P35" i="9"/>
  <c r="O35" i="9"/>
  <c r="N35" i="9"/>
  <c r="E35" i="9" a="1"/>
  <c r="E35" i="9"/>
  <c r="F35" i="9"/>
  <c r="G35" i="9"/>
  <c r="H35" i="9"/>
  <c r="I35" i="9"/>
  <c r="J35" i="9"/>
  <c r="K35" i="9"/>
  <c r="D35" i="9"/>
  <c r="C35" i="9"/>
  <c r="B35" i="9"/>
  <c r="P34" i="9" a="1"/>
  <c r="P34" i="9"/>
  <c r="Q34" i="9"/>
  <c r="R34" i="9"/>
  <c r="S34" i="9"/>
  <c r="T34" i="9"/>
  <c r="U34" i="9"/>
  <c r="V34" i="9"/>
  <c r="W34" i="9"/>
  <c r="O34" i="9"/>
  <c r="N34" i="9"/>
  <c r="D34" i="9" a="1"/>
  <c r="D34" i="9"/>
  <c r="E34" i="9"/>
  <c r="F34" i="9"/>
  <c r="G34" i="9"/>
  <c r="H34" i="9"/>
  <c r="I34" i="9"/>
  <c r="J34" i="9"/>
  <c r="K34" i="9"/>
  <c r="C34" i="9"/>
  <c r="B34" i="9"/>
  <c r="O33" i="9" a="1"/>
  <c r="O33" i="9"/>
  <c r="P33" i="9"/>
  <c r="Q33" i="9"/>
  <c r="R33" i="9"/>
  <c r="S33" i="9"/>
  <c r="T33" i="9"/>
  <c r="U33" i="9"/>
  <c r="V33" i="9"/>
  <c r="W33" i="9"/>
  <c r="N33" i="9"/>
  <c r="C33" i="9" a="1"/>
  <c r="C33" i="9"/>
  <c r="D33" i="9"/>
  <c r="E33" i="9"/>
  <c r="F33" i="9"/>
  <c r="G33" i="9"/>
  <c r="H33" i="9"/>
  <c r="I33" i="9"/>
  <c r="J33" i="9"/>
  <c r="K33" i="9"/>
  <c r="B33" i="9"/>
  <c r="W24" i="9"/>
  <c r="K24" i="9"/>
  <c r="V23" i="9" a="1"/>
  <c r="V23" i="9"/>
  <c r="W23" i="9"/>
  <c r="J23" i="9" a="1"/>
  <c r="J23" i="9"/>
  <c r="K23" i="9"/>
  <c r="U22" i="9" a="1"/>
  <c r="U22" i="9"/>
  <c r="V22" i="9"/>
  <c r="W22" i="9"/>
  <c r="I22" i="9" a="1"/>
  <c r="I22" i="9"/>
  <c r="J22" i="9"/>
  <c r="K22" i="9"/>
  <c r="T21" i="9" a="1"/>
  <c r="T21" i="9"/>
  <c r="U21" i="9"/>
  <c r="V21" i="9"/>
  <c r="W21" i="9"/>
  <c r="H21" i="9" a="1"/>
  <c r="H21" i="9"/>
  <c r="I21" i="9"/>
  <c r="J21" i="9"/>
  <c r="K21" i="9"/>
  <c r="R19" i="9"/>
  <c r="F19" i="9"/>
  <c r="Q18" i="9" a="1"/>
  <c r="Q18" i="9"/>
  <c r="R18" i="9"/>
  <c r="E18" i="9" a="1"/>
  <c r="E18" i="9"/>
  <c r="F18" i="9"/>
  <c r="P17" i="9" a="1"/>
  <c r="P17" i="9"/>
  <c r="Q17" i="9"/>
  <c r="R17" i="9"/>
  <c r="D17" i="9" a="1"/>
  <c r="D17" i="9"/>
  <c r="E17" i="9"/>
  <c r="F17" i="9"/>
  <c r="W20" i="9"/>
  <c r="V20" i="9"/>
  <c r="W19" i="9"/>
  <c r="V19" i="9"/>
  <c r="W18" i="9"/>
  <c r="V18" i="9"/>
  <c r="U18" i="9"/>
  <c r="T18" i="9"/>
  <c r="S18" i="9"/>
  <c r="W17" i="9"/>
  <c r="V17" i="9"/>
  <c r="U17" i="9"/>
  <c r="T17" i="9"/>
  <c r="S17" i="9"/>
  <c r="W16" i="9"/>
  <c r="V16" i="9"/>
  <c r="U16" i="9"/>
  <c r="T16" i="9"/>
  <c r="S16" i="9"/>
  <c r="O16" i="9" a="1"/>
  <c r="O16" i="9"/>
  <c r="P16" i="9"/>
  <c r="Q16" i="9"/>
  <c r="R16" i="9"/>
  <c r="K20" i="9"/>
  <c r="J20" i="9"/>
  <c r="K19" i="9"/>
  <c r="J19" i="9"/>
  <c r="K18" i="9"/>
  <c r="J18" i="9"/>
  <c r="I18" i="9"/>
  <c r="H18" i="9"/>
  <c r="G18" i="9"/>
  <c r="K17" i="9"/>
  <c r="J17" i="9"/>
  <c r="I17" i="9"/>
  <c r="H17" i="9"/>
  <c r="G17" i="9"/>
  <c r="K16" i="9"/>
  <c r="J16" i="9"/>
  <c r="I16" i="9"/>
  <c r="H16" i="9"/>
  <c r="G16" i="9"/>
  <c r="C16" i="9" a="1"/>
  <c r="C16" i="9"/>
  <c r="D16" i="9"/>
  <c r="E16" i="9"/>
  <c r="F16" i="9"/>
  <c r="O41" i="8" a="1"/>
  <c r="O41" i="8"/>
  <c r="P41" i="8"/>
  <c r="Q41" i="8"/>
  <c r="R41" i="8"/>
  <c r="S41" i="8"/>
  <c r="O42" i="8"/>
  <c r="P42" i="8"/>
  <c r="Q42" i="8"/>
  <c r="R42" i="8"/>
  <c r="S42" i="8"/>
  <c r="O43" i="8"/>
  <c r="P43" i="8"/>
  <c r="Q43" i="8"/>
  <c r="R43" i="8"/>
  <c r="S43" i="8"/>
  <c r="O44" i="8"/>
  <c r="P44" i="8"/>
  <c r="Q44" i="8"/>
  <c r="R44" i="8"/>
  <c r="S44" i="8"/>
  <c r="O45" i="8"/>
  <c r="P45" i="8"/>
  <c r="Q45" i="8"/>
  <c r="R45" i="8"/>
  <c r="S45" i="8"/>
  <c r="N49" i="8" a="1"/>
  <c r="N49" i="8"/>
  <c r="O49" i="8"/>
  <c r="P49" i="8"/>
  <c r="Q49" i="8"/>
  <c r="R49" i="8"/>
  <c r="S49" i="8"/>
  <c r="N50" i="8"/>
  <c r="O50" i="8"/>
  <c r="P50" i="8"/>
  <c r="Q50" i="8"/>
  <c r="R50" i="8"/>
  <c r="S50" i="8"/>
  <c r="N51" i="8"/>
  <c r="O51" i="8"/>
  <c r="P51" i="8"/>
  <c r="Q51" i="8"/>
  <c r="R51" i="8"/>
  <c r="S51" i="8"/>
  <c r="N52" i="8"/>
  <c r="O52" i="8"/>
  <c r="P52" i="8"/>
  <c r="Q52" i="8"/>
  <c r="R52" i="8"/>
  <c r="S52" i="8"/>
  <c r="N53" i="8"/>
  <c r="O53" i="8"/>
  <c r="P53" i="8"/>
  <c r="Q53" i="8"/>
  <c r="R53" i="8"/>
  <c r="S53" i="8"/>
  <c r="N54" i="8"/>
  <c r="O54" i="8"/>
  <c r="P54" i="8"/>
  <c r="Q54" i="8"/>
  <c r="R54" i="8"/>
  <c r="S54" i="8"/>
  <c r="C41" i="8" a="1"/>
  <c r="C41" i="8"/>
  <c r="D41" i="8"/>
  <c r="E41" i="8"/>
  <c r="F41" i="8"/>
  <c r="G41" i="8"/>
  <c r="C42" i="8"/>
  <c r="D42" i="8"/>
  <c r="E42" i="8"/>
  <c r="F42" i="8"/>
  <c r="G42" i="8"/>
  <c r="C43" i="8"/>
  <c r="D43" i="8"/>
  <c r="E43" i="8"/>
  <c r="F43" i="8"/>
  <c r="G43" i="8"/>
  <c r="C44" i="8"/>
  <c r="D44" i="8"/>
  <c r="E44" i="8"/>
  <c r="F44" i="8"/>
  <c r="G44" i="8"/>
  <c r="C45" i="8"/>
  <c r="D45" i="8"/>
  <c r="E45" i="8"/>
  <c r="F45" i="8"/>
  <c r="G45" i="8"/>
  <c r="B49" i="8" a="1"/>
  <c r="B49" i="8"/>
  <c r="C49" i="8"/>
  <c r="D49" i="8"/>
  <c r="E49" i="8"/>
  <c r="F49" i="8"/>
  <c r="G49" i="8"/>
  <c r="B50" i="8"/>
  <c r="C50" i="8"/>
  <c r="D50" i="8"/>
  <c r="E50" i="8"/>
  <c r="F50" i="8"/>
  <c r="G50" i="8"/>
  <c r="B51" i="8"/>
  <c r="C51" i="8"/>
  <c r="D51" i="8"/>
  <c r="E51" i="8"/>
  <c r="F51" i="8"/>
  <c r="G51" i="8"/>
  <c r="B52" i="8"/>
  <c r="C52" i="8"/>
  <c r="D52" i="8"/>
  <c r="E52" i="8"/>
  <c r="F52" i="8"/>
  <c r="G52" i="8"/>
  <c r="B53" i="8"/>
  <c r="C53" i="8"/>
  <c r="D53" i="8"/>
  <c r="E53" i="8"/>
  <c r="F53" i="8"/>
  <c r="G53" i="8"/>
  <c r="B54" i="8"/>
  <c r="C54" i="8"/>
  <c r="D54" i="8"/>
  <c r="E54" i="8"/>
  <c r="F54" i="8"/>
  <c r="G54" i="8"/>
  <c r="O40" i="8" a="1"/>
  <c r="O40" i="8"/>
  <c r="P40" i="8" a="1"/>
  <c r="P40" i="8"/>
  <c r="Q40" i="8" a="1"/>
  <c r="Q40" i="8"/>
  <c r="R40" i="8" a="1"/>
  <c r="R40" i="8"/>
  <c r="S40" i="8" a="1"/>
  <c r="S40" i="8"/>
  <c r="N41" i="8" a="1"/>
  <c r="N41" i="8"/>
  <c r="N42" i="8" a="1"/>
  <c r="N42" i="8"/>
  <c r="N43" i="8" a="1"/>
  <c r="N43" i="8"/>
  <c r="N44" i="8" a="1"/>
  <c r="N44" i="8"/>
  <c r="N45" i="8" a="1"/>
  <c r="N45" i="8"/>
  <c r="N40" i="8" a="1"/>
  <c r="N40" i="8"/>
  <c r="C40" i="8"/>
  <c r="D40" i="8"/>
  <c r="E40" i="8"/>
  <c r="F40" i="8"/>
  <c r="G40" i="8"/>
  <c r="B41" i="8"/>
  <c r="B42" i="8"/>
  <c r="B43" i="8"/>
  <c r="B44" i="8"/>
  <c r="B45" i="8"/>
  <c r="B40" i="8"/>
  <c r="C30" i="8" a="1"/>
  <c r="C30" i="8"/>
  <c r="D30" i="8"/>
  <c r="E30" i="8"/>
  <c r="F30" i="8"/>
  <c r="G30" i="8"/>
  <c r="C31" i="8"/>
  <c r="D31" i="8"/>
  <c r="E31" i="8"/>
  <c r="F31" i="8"/>
  <c r="G31" i="8"/>
  <c r="C32" i="8"/>
  <c r="D32" i="8"/>
  <c r="E32" i="8"/>
  <c r="F32" i="8"/>
  <c r="G32" i="8"/>
  <c r="C33" i="8"/>
  <c r="D33" i="8"/>
  <c r="E33" i="8"/>
  <c r="F33" i="8"/>
  <c r="G33" i="8"/>
  <c r="C34" i="8"/>
  <c r="D34" i="8"/>
  <c r="E34" i="8"/>
  <c r="F34" i="8"/>
  <c r="G34" i="8"/>
  <c r="B30" i="8" a="1"/>
  <c r="B30" i="8"/>
  <c r="B31" i="8"/>
  <c r="B32" i="8"/>
  <c r="B33" i="8"/>
  <c r="B34" i="8"/>
  <c r="C29" i="8" a="1"/>
  <c r="C29" i="8"/>
  <c r="D29" i="8"/>
  <c r="E29" i="8"/>
  <c r="F29" i="8"/>
  <c r="G29" i="8"/>
  <c r="F4" i="8"/>
  <c r="J23" i="8"/>
  <c r="F5" i="8"/>
  <c r="J24" i="8"/>
  <c r="F3" i="8"/>
  <c r="J22" i="8"/>
  <c r="B29" i="8" a="1"/>
  <c r="B29" i="8"/>
  <c r="M14" i="8"/>
  <c r="F14" i="8"/>
  <c r="L13" i="8" a="1"/>
  <c r="L13" i="8"/>
  <c r="M13" i="8"/>
  <c r="E13" i="8" a="1"/>
  <c r="E13" i="8"/>
  <c r="F13" i="8"/>
  <c r="K12" i="8" a="1"/>
  <c r="K12" i="8"/>
  <c r="L12" i="8"/>
  <c r="M12" i="8"/>
  <c r="D12" i="8" a="1"/>
  <c r="D12" i="8"/>
  <c r="E12" i="8"/>
  <c r="F12" i="8"/>
  <c r="J11" i="8" a="1"/>
  <c r="J11" i="8"/>
  <c r="K11" i="8"/>
  <c r="L11" i="8"/>
  <c r="M11" i="8"/>
  <c r="C11" i="8" a="1"/>
  <c r="C11" i="8"/>
  <c r="D11" i="8"/>
  <c r="E11" i="8"/>
  <c r="F11" i="8"/>
  <c r="F9" i="7"/>
  <c r="O50" i="7"/>
  <c r="F10" i="7"/>
  <c r="O51" i="7"/>
  <c r="F8" i="7"/>
  <c r="F4" i="7"/>
  <c r="F5" i="7"/>
  <c r="F3" i="7"/>
  <c r="W42" i="7"/>
  <c r="V42" i="7"/>
  <c r="U42" i="7"/>
  <c r="T42" i="7"/>
  <c r="S42" i="7"/>
  <c r="R42" i="7"/>
  <c r="Q42" i="7"/>
  <c r="P42" i="7"/>
  <c r="O42" i="7"/>
  <c r="N42" i="7"/>
  <c r="W41" i="7"/>
  <c r="V41" i="7"/>
  <c r="U41" i="7"/>
  <c r="T41" i="7"/>
  <c r="S41" i="7"/>
  <c r="R41" i="7"/>
  <c r="Q41" i="7"/>
  <c r="P41" i="7"/>
  <c r="O41" i="7"/>
  <c r="N41" i="7"/>
  <c r="V40" i="7" a="1"/>
  <c r="V40" i="7"/>
  <c r="W40" i="7"/>
  <c r="U40" i="7"/>
  <c r="T40" i="7"/>
  <c r="S16" i="7" a="1"/>
  <c r="U20" i="7"/>
  <c r="S40" i="7"/>
  <c r="T20" i="7"/>
  <c r="R40" i="7"/>
  <c r="S20" i="7"/>
  <c r="Q40" i="7"/>
  <c r="O40" i="7"/>
  <c r="N40" i="7"/>
  <c r="U39" i="7" a="1"/>
  <c r="U39" i="7"/>
  <c r="V39" i="7"/>
  <c r="W39" i="7"/>
  <c r="T39" i="7"/>
  <c r="U19" i="7"/>
  <c r="S39" i="7"/>
  <c r="T19" i="7"/>
  <c r="R39" i="7"/>
  <c r="S19" i="7"/>
  <c r="Q39" i="7"/>
  <c r="O39" i="7"/>
  <c r="N39" i="7"/>
  <c r="T38" i="7" a="1"/>
  <c r="T38" i="7"/>
  <c r="U38" i="7"/>
  <c r="V38" i="7"/>
  <c r="W38" i="7"/>
  <c r="S38" i="7"/>
  <c r="R38" i="7"/>
  <c r="Q38" i="7"/>
  <c r="P38" i="7"/>
  <c r="O38" i="7"/>
  <c r="N38" i="7"/>
  <c r="S37" i="7" a="1"/>
  <c r="S37" i="7"/>
  <c r="T37" i="7"/>
  <c r="U37" i="7"/>
  <c r="V37" i="7"/>
  <c r="W37" i="7"/>
  <c r="R37" i="7"/>
  <c r="Q37" i="7"/>
  <c r="P37" i="7"/>
  <c r="O37" i="7"/>
  <c r="N37" i="7"/>
  <c r="R36" i="7" a="1"/>
  <c r="R36" i="7"/>
  <c r="S36" i="7"/>
  <c r="T36" i="7"/>
  <c r="U36" i="7"/>
  <c r="V36" i="7"/>
  <c r="W36" i="7"/>
  <c r="Q36" i="7"/>
  <c r="P36" i="7"/>
  <c r="O36" i="7"/>
  <c r="N36" i="7"/>
  <c r="Q35" i="7" a="1"/>
  <c r="Q35" i="7"/>
  <c r="R35" i="7"/>
  <c r="S35" i="7"/>
  <c r="T35" i="7"/>
  <c r="U35" i="7"/>
  <c r="V35" i="7"/>
  <c r="W35" i="7"/>
  <c r="P35" i="7"/>
  <c r="O35" i="7"/>
  <c r="N35" i="7"/>
  <c r="P34" i="7" a="1"/>
  <c r="P34" i="7"/>
  <c r="Q34" i="7"/>
  <c r="R34" i="7"/>
  <c r="S34" i="7"/>
  <c r="T34" i="7"/>
  <c r="U34" i="7"/>
  <c r="V34" i="7"/>
  <c r="W34" i="7"/>
  <c r="O34" i="7"/>
  <c r="N34" i="7"/>
  <c r="O33" i="7" a="1"/>
  <c r="O33" i="7"/>
  <c r="P33" i="7"/>
  <c r="Q33" i="7"/>
  <c r="R33" i="7"/>
  <c r="S33" i="7"/>
  <c r="T33" i="7"/>
  <c r="U33" i="7"/>
  <c r="V33" i="7"/>
  <c r="W33" i="7"/>
  <c r="N33" i="7"/>
  <c r="K42" i="7"/>
  <c r="J42" i="7"/>
  <c r="J41" i="7"/>
  <c r="I41" i="7"/>
  <c r="I42" i="7"/>
  <c r="H42" i="7"/>
  <c r="H41" i="7"/>
  <c r="E42" i="7"/>
  <c r="F42" i="7"/>
  <c r="G42" i="7"/>
  <c r="F41" i="7"/>
  <c r="G41" i="7"/>
  <c r="G16" i="7" a="1"/>
  <c r="G20" i="7"/>
  <c r="E40" i="7"/>
  <c r="H20" i="7"/>
  <c r="F40" i="7"/>
  <c r="I20" i="7"/>
  <c r="G40" i="7"/>
  <c r="H19" i="7"/>
  <c r="F39" i="7"/>
  <c r="I19" i="7"/>
  <c r="G39" i="7"/>
  <c r="G19" i="7"/>
  <c r="E39" i="7"/>
  <c r="E36" i="7"/>
  <c r="O49" i="7"/>
  <c r="O48" i="7"/>
  <c r="O47" i="7"/>
  <c r="O46" i="7"/>
  <c r="I39" i="7" a="1"/>
  <c r="H40" i="7"/>
  <c r="I39" i="7"/>
  <c r="J39" i="7"/>
  <c r="K39" i="7"/>
  <c r="H38" i="7" a="1"/>
  <c r="H38" i="7"/>
  <c r="I38" i="7"/>
  <c r="J38" i="7"/>
  <c r="K38" i="7"/>
  <c r="K41" i="7"/>
  <c r="J40" i="7" a="1"/>
  <c r="J40" i="7"/>
  <c r="K40" i="7"/>
  <c r="G37" i="7" a="1"/>
  <c r="F38" i="7"/>
  <c r="G37" i="7"/>
  <c r="H37" i="7"/>
  <c r="I37" i="7"/>
  <c r="J37" i="7"/>
  <c r="K37" i="7"/>
  <c r="F36" i="7" a="1"/>
  <c r="E37" i="7"/>
  <c r="F36" i="7"/>
  <c r="E38" i="7"/>
  <c r="G36" i="7"/>
  <c r="H36" i="7"/>
  <c r="I36" i="7"/>
  <c r="E41" i="7"/>
  <c r="J36" i="7"/>
  <c r="K36" i="7"/>
  <c r="E35" i="7" a="1"/>
  <c r="D36" i="7"/>
  <c r="E35" i="7"/>
  <c r="D37" i="7"/>
  <c r="F35" i="7"/>
  <c r="D38" i="7"/>
  <c r="G35" i="7"/>
  <c r="H35" i="7"/>
  <c r="I35" i="7"/>
  <c r="D41" i="7"/>
  <c r="J35" i="7"/>
  <c r="D42" i="7"/>
  <c r="K35" i="7"/>
  <c r="C41" i="7"/>
  <c r="C42" i="7"/>
  <c r="B42" i="7"/>
  <c r="B41" i="7"/>
  <c r="B40" i="7"/>
  <c r="C40" i="7"/>
  <c r="C39" i="7"/>
  <c r="B39" i="7"/>
  <c r="B37" i="7"/>
  <c r="C37" i="7"/>
  <c r="B38" i="7"/>
  <c r="C38" i="7"/>
  <c r="C36" i="7"/>
  <c r="B36" i="7"/>
  <c r="H39" i="7"/>
  <c r="I40" i="7"/>
  <c r="F37" i="7"/>
  <c r="G38" i="7"/>
  <c r="C34" i="7"/>
  <c r="C35" i="7"/>
  <c r="D35" i="7"/>
  <c r="B34" i="7"/>
  <c r="B35" i="7"/>
  <c r="B33" i="7"/>
  <c r="N58" i="7" a="1"/>
  <c r="N58" i="7"/>
  <c r="N59" i="7"/>
  <c r="N60" i="7"/>
  <c r="N61" i="7"/>
  <c r="N62" i="7"/>
  <c r="N63" i="7"/>
  <c r="B57" i="7" a="1"/>
  <c r="B57" i="7"/>
  <c r="N73" i="7"/>
  <c r="W24" i="7"/>
  <c r="W20" i="7"/>
  <c r="V20" i="7"/>
  <c r="W19" i="7"/>
  <c r="V19" i="7"/>
  <c r="R19" i="7"/>
  <c r="V23" i="7" a="1"/>
  <c r="W23" i="7"/>
  <c r="V23" i="7"/>
  <c r="U22" i="7" a="1"/>
  <c r="W22" i="7"/>
  <c r="V22" i="7"/>
  <c r="U22" i="7"/>
  <c r="T21" i="7" a="1"/>
  <c r="W21" i="7"/>
  <c r="V21" i="7"/>
  <c r="U21" i="7"/>
  <c r="T21" i="7"/>
  <c r="W18" i="7"/>
  <c r="V18" i="7"/>
  <c r="U18" i="7"/>
  <c r="T18" i="7"/>
  <c r="S18" i="7"/>
  <c r="Q18" i="7" a="1"/>
  <c r="R18" i="7"/>
  <c r="Q18" i="7"/>
  <c r="W17" i="7"/>
  <c r="V17" i="7"/>
  <c r="U17" i="7"/>
  <c r="T17" i="7"/>
  <c r="S17" i="7"/>
  <c r="P17" i="7" a="1"/>
  <c r="R17" i="7"/>
  <c r="Q17" i="7"/>
  <c r="P17" i="7"/>
  <c r="W16" i="7"/>
  <c r="V16" i="7"/>
  <c r="U16" i="7"/>
  <c r="T16" i="7"/>
  <c r="S16" i="7"/>
  <c r="O16" i="7" a="1"/>
  <c r="R16" i="7"/>
  <c r="Q16" i="7"/>
  <c r="P16" i="7"/>
  <c r="O16" i="7"/>
  <c r="K24" i="7"/>
  <c r="J20" i="7"/>
  <c r="K20" i="7"/>
  <c r="J19" i="7"/>
  <c r="K19" i="7"/>
  <c r="I22" i="7" a="1"/>
  <c r="I22" i="7"/>
  <c r="J22" i="7"/>
  <c r="K22" i="7"/>
  <c r="J23" i="7" a="1"/>
  <c r="J23" i="7"/>
  <c r="K23" i="7"/>
  <c r="H21" i="7" a="1"/>
  <c r="H21" i="7"/>
  <c r="I21" i="7"/>
  <c r="J21" i="7"/>
  <c r="K21" i="7"/>
  <c r="F19" i="7"/>
  <c r="G17" i="7"/>
  <c r="H17" i="7"/>
  <c r="I17" i="7"/>
  <c r="J17" i="7"/>
  <c r="K17" i="7"/>
  <c r="G18" i="7"/>
  <c r="H18" i="7"/>
  <c r="I18" i="7"/>
  <c r="J18" i="7"/>
  <c r="K18" i="7"/>
  <c r="H16" i="7"/>
  <c r="I16" i="7"/>
  <c r="J16" i="7"/>
  <c r="K16" i="7"/>
  <c r="G16" i="7"/>
  <c r="D17" i="7" a="1"/>
  <c r="D17" i="7"/>
  <c r="E17" i="7"/>
  <c r="F17" i="7"/>
  <c r="E18" i="7" a="1"/>
  <c r="E18" i="7"/>
  <c r="F18" i="7"/>
  <c r="C16" i="7" a="1"/>
  <c r="C16" i="7"/>
  <c r="D16" i="7"/>
  <c r="E16" i="7"/>
  <c r="F16" i="7"/>
  <c r="B58" i="7" a="1"/>
  <c r="B58" i="7"/>
  <c r="N74" i="7"/>
  <c r="B59" i="7"/>
  <c r="N75" i="7"/>
  <c r="B60" i="7"/>
  <c r="N76" i="7"/>
  <c r="B61" i="7"/>
  <c r="N77" i="7"/>
  <c r="B62" i="7"/>
  <c r="N78" i="7"/>
  <c r="B63" i="7"/>
  <c r="N79" i="7"/>
  <c r="B64" i="7"/>
  <c r="N80" i="7"/>
  <c r="B65" i="7"/>
  <c r="N81" i="7"/>
  <c r="B66" i="7"/>
  <c r="N82" i="7"/>
  <c r="B67" i="7"/>
  <c r="N83" i="7"/>
  <c r="B74" i="7"/>
  <c r="B75" i="7"/>
  <c r="B76" i="7"/>
  <c r="B77" i="7"/>
  <c r="B78" i="7"/>
  <c r="B79" i="7"/>
  <c r="B80" i="7"/>
  <c r="B81" i="7"/>
  <c r="B82" i="7"/>
  <c r="B83" i="7"/>
  <c r="B73" i="7"/>
  <c r="N57" i="7" a="1"/>
  <c r="N57" i="7"/>
  <c r="C58" i="7" a="1"/>
  <c r="C58" i="7"/>
  <c r="D58" i="7"/>
  <c r="E58" i="7"/>
  <c r="F58" i="7"/>
  <c r="G58" i="7"/>
  <c r="H58" i="7"/>
  <c r="I58" i="7"/>
  <c r="J58" i="7"/>
  <c r="K58" i="7"/>
  <c r="L58" i="7"/>
  <c r="C59" i="7"/>
  <c r="D59" i="7"/>
  <c r="E59" i="7"/>
  <c r="F59" i="7"/>
  <c r="G59" i="7"/>
  <c r="H59" i="7"/>
  <c r="I59" i="7"/>
  <c r="J59" i="7"/>
  <c r="K59" i="7"/>
  <c r="L59" i="7"/>
  <c r="C60" i="7"/>
  <c r="D60" i="7"/>
  <c r="E60" i="7"/>
  <c r="F60" i="7"/>
  <c r="G60" i="7"/>
  <c r="H60" i="7"/>
  <c r="I60" i="7"/>
  <c r="J60" i="7"/>
  <c r="K60" i="7"/>
  <c r="L60" i="7"/>
  <c r="C61" i="7"/>
  <c r="D61" i="7"/>
  <c r="E61" i="7"/>
  <c r="F61" i="7"/>
  <c r="G61" i="7"/>
  <c r="H61" i="7"/>
  <c r="I61" i="7"/>
  <c r="J61" i="7"/>
  <c r="K61" i="7"/>
  <c r="L61" i="7"/>
  <c r="C62" i="7"/>
  <c r="D62" i="7"/>
  <c r="E62" i="7"/>
  <c r="F62" i="7"/>
  <c r="G62" i="7"/>
  <c r="H62" i="7"/>
  <c r="I62" i="7"/>
  <c r="J62" i="7"/>
  <c r="K62" i="7"/>
  <c r="L62" i="7"/>
  <c r="C63" i="7"/>
  <c r="D63" i="7"/>
  <c r="E63" i="7"/>
  <c r="F63" i="7"/>
  <c r="G63" i="7"/>
  <c r="H63" i="7"/>
  <c r="I63" i="7"/>
  <c r="J63" i="7"/>
  <c r="K63" i="7"/>
  <c r="L63" i="7"/>
  <c r="C64" i="7"/>
  <c r="D64" i="7"/>
  <c r="E64" i="7"/>
  <c r="F64" i="7"/>
  <c r="G64" i="7"/>
  <c r="H64" i="7"/>
  <c r="I64" i="7"/>
  <c r="J64" i="7"/>
  <c r="K64" i="7"/>
  <c r="L64" i="7"/>
  <c r="C65" i="7"/>
  <c r="D65" i="7"/>
  <c r="E65" i="7"/>
  <c r="F65" i="7"/>
  <c r="G65" i="7"/>
  <c r="H65" i="7"/>
  <c r="I65" i="7"/>
  <c r="J65" i="7"/>
  <c r="K65" i="7"/>
  <c r="L65" i="7"/>
  <c r="C66" i="7"/>
  <c r="D66" i="7"/>
  <c r="E66" i="7"/>
  <c r="F66" i="7"/>
  <c r="G66" i="7"/>
  <c r="H66" i="7"/>
  <c r="I66" i="7"/>
  <c r="J66" i="7"/>
  <c r="K66" i="7"/>
  <c r="L66" i="7"/>
  <c r="C67" i="7"/>
  <c r="D67" i="7"/>
  <c r="E67" i="7"/>
  <c r="F67" i="7"/>
  <c r="G67" i="7"/>
  <c r="H67" i="7"/>
  <c r="I67" i="7"/>
  <c r="J67" i="7"/>
  <c r="K67" i="7"/>
  <c r="L67" i="7"/>
  <c r="N51" i="6"/>
  <c r="N26" i="6"/>
  <c r="N27" i="6"/>
  <c r="N28" i="6"/>
  <c r="N25" i="6"/>
  <c r="N22" i="6"/>
  <c r="J25" i="6" a="1"/>
  <c r="J25" i="6"/>
  <c r="J26" i="6"/>
  <c r="J27" i="6"/>
  <c r="J28" i="6"/>
  <c r="J22" i="6" a="1"/>
  <c r="J22" i="6"/>
  <c r="E25" i="6" a="1"/>
  <c r="E25" i="6"/>
  <c r="F25" i="6"/>
  <c r="G25" i="6"/>
  <c r="H25" i="6"/>
  <c r="E26" i="6"/>
  <c r="F26" i="6"/>
  <c r="G26" i="6"/>
  <c r="H26" i="6"/>
  <c r="E27" i="6"/>
  <c r="F27" i="6"/>
  <c r="G27" i="6"/>
  <c r="H27" i="6"/>
  <c r="E28" i="6"/>
  <c r="F28" i="6"/>
  <c r="G28" i="6"/>
  <c r="H28" i="6"/>
  <c r="C25" i="6" a="1"/>
  <c r="C25" i="6"/>
  <c r="C26" i="6"/>
  <c r="C27" i="6"/>
  <c r="C28" i="6"/>
  <c r="C22" i="6" a="1"/>
  <c r="C22" i="6"/>
  <c r="J54" i="6"/>
  <c r="P63" i="6"/>
  <c r="H54" i="6"/>
  <c r="G63" i="6"/>
  <c r="G54" i="6"/>
  <c r="F63" i="6"/>
  <c r="F54" i="6"/>
  <c r="E63" i="6"/>
  <c r="E54" i="6"/>
  <c r="D63" i="6"/>
  <c r="C54" i="6"/>
  <c r="C63" i="6"/>
  <c r="J53" i="6"/>
  <c r="P62" i="6"/>
  <c r="H53" i="6"/>
  <c r="G62" i="6"/>
  <c r="G53" i="6"/>
  <c r="F62" i="6"/>
  <c r="F53" i="6"/>
  <c r="E62" i="6"/>
  <c r="E53" i="6"/>
  <c r="D62" i="6"/>
  <c r="C53" i="6"/>
  <c r="C62" i="6"/>
  <c r="J52" i="6"/>
  <c r="P61" i="6"/>
  <c r="H52" i="6"/>
  <c r="G61" i="6"/>
  <c r="G52" i="6"/>
  <c r="F61" i="6"/>
  <c r="F52" i="6"/>
  <c r="E61" i="6"/>
  <c r="E52" i="6"/>
  <c r="D61" i="6"/>
  <c r="C52" i="6"/>
  <c r="C61" i="6"/>
  <c r="J51" i="6"/>
  <c r="P60" i="6"/>
  <c r="H51" i="6"/>
  <c r="G60" i="6"/>
  <c r="G51" i="6"/>
  <c r="F60" i="6"/>
  <c r="F51" i="6"/>
  <c r="E60" i="6"/>
  <c r="E51" i="6"/>
  <c r="D60" i="6"/>
  <c r="C51" i="6"/>
  <c r="C60" i="6"/>
  <c r="J48" i="6"/>
  <c r="P59" i="6"/>
  <c r="C48" i="6"/>
  <c r="C59" i="6"/>
  <c r="E22" i="6" a="1"/>
  <c r="E22" i="6"/>
  <c r="E48" i="6"/>
  <c r="D59" i="6"/>
  <c r="F22" i="6"/>
  <c r="F48" i="6"/>
  <c r="E59" i="6"/>
  <c r="G22" i="6"/>
  <c r="G48" i="6"/>
  <c r="F59" i="6"/>
  <c r="H22" i="6"/>
  <c r="H48" i="6"/>
  <c r="G59" i="6"/>
  <c r="J59" i="6" a="1"/>
  <c r="J59" i="6"/>
  <c r="K59" i="6"/>
  <c r="L59" i="6"/>
  <c r="M59" i="6"/>
  <c r="N59" i="6"/>
  <c r="J60" i="6"/>
  <c r="K60" i="6"/>
  <c r="L60" i="6"/>
  <c r="M60" i="6"/>
  <c r="N60" i="6"/>
  <c r="J61" i="6"/>
  <c r="K61" i="6"/>
  <c r="L61" i="6"/>
  <c r="M61" i="6"/>
  <c r="N61" i="6"/>
  <c r="J62" i="6"/>
  <c r="K62" i="6"/>
  <c r="L62" i="6"/>
  <c r="M62" i="6"/>
  <c r="N62" i="6"/>
  <c r="J63" i="6"/>
  <c r="K63" i="6"/>
  <c r="L63" i="6"/>
  <c r="M63" i="6"/>
  <c r="N63" i="6"/>
  <c r="N54" i="6"/>
  <c r="N53" i="6"/>
  <c r="N52" i="6"/>
  <c r="N48" i="6"/>
  <c r="P37" i="6"/>
  <c r="G37" i="6"/>
  <c r="F37" i="6"/>
  <c r="E37" i="6"/>
  <c r="D37" i="6"/>
  <c r="C37" i="6"/>
  <c r="P36" i="6"/>
  <c r="G36" i="6"/>
  <c r="F36" i="6"/>
  <c r="E36" i="6"/>
  <c r="D36" i="6"/>
  <c r="C36" i="6"/>
  <c r="P35" i="6"/>
  <c r="G35" i="6"/>
  <c r="F35" i="6"/>
  <c r="E35" i="6"/>
  <c r="D35" i="6"/>
  <c r="C35" i="6"/>
  <c r="P34" i="6"/>
  <c r="G34" i="6"/>
  <c r="F34" i="6"/>
  <c r="E34" i="6"/>
  <c r="D34" i="6"/>
  <c r="C34" i="6"/>
  <c r="P33" i="6"/>
  <c r="C33" i="6"/>
  <c r="D33" i="6"/>
  <c r="E33" i="6"/>
  <c r="F33" i="6"/>
  <c r="G33" i="6"/>
  <c r="J33" i="6" a="1"/>
  <c r="J33" i="6"/>
  <c r="K33" i="6"/>
  <c r="L33" i="6"/>
  <c r="M33" i="6"/>
  <c r="N33" i="6"/>
  <c r="J34" i="6"/>
  <c r="K34" i="6"/>
  <c r="L34" i="6"/>
  <c r="M34" i="6"/>
  <c r="N34" i="6"/>
  <c r="J35" i="6"/>
  <c r="K35" i="6"/>
  <c r="L35" i="6"/>
  <c r="M35" i="6"/>
  <c r="N35" i="6"/>
  <c r="J36" i="6"/>
  <c r="K36" i="6"/>
  <c r="L36" i="6"/>
  <c r="M36" i="6"/>
  <c r="N36" i="6"/>
  <c r="J37" i="6"/>
  <c r="K37" i="6"/>
  <c r="L37" i="6"/>
  <c r="M37" i="6"/>
  <c r="N37" i="6"/>
  <c r="M4" i="6" a="1"/>
  <c r="M4" i="6"/>
  <c r="M5" i="6"/>
  <c r="M6" i="6"/>
  <c r="G11" i="6" a="1"/>
  <c r="G11" i="6"/>
  <c r="I13" i="6"/>
  <c r="I12" i="6"/>
  <c r="H12" i="6"/>
  <c r="I11" i="6"/>
  <c r="H11" i="6"/>
  <c r="S9" i="6" a="1"/>
  <c r="S9" i="6"/>
  <c r="N58" i="5"/>
  <c r="N59" i="5"/>
  <c r="N60" i="5"/>
  <c r="N57" i="5"/>
  <c r="N54" i="5"/>
  <c r="E31" i="5" a="1"/>
  <c r="H34" i="5"/>
  <c r="H60" i="5"/>
  <c r="G33" i="5"/>
  <c r="G59" i="5"/>
  <c r="F32" i="5"/>
  <c r="F58" i="5"/>
  <c r="E31" i="5"/>
  <c r="E57" i="5"/>
  <c r="F31" i="5"/>
  <c r="F57" i="5"/>
  <c r="G31" i="5"/>
  <c r="G57" i="5"/>
  <c r="H31" i="5"/>
  <c r="H57" i="5"/>
  <c r="G32" i="5"/>
  <c r="G58" i="5"/>
  <c r="H32" i="5"/>
  <c r="H58" i="5"/>
  <c r="F33" i="5"/>
  <c r="F59" i="5"/>
  <c r="H33" i="5"/>
  <c r="H59" i="5"/>
  <c r="F34" i="5"/>
  <c r="F60" i="5"/>
  <c r="G34" i="5"/>
  <c r="G60" i="5"/>
  <c r="E32" i="5"/>
  <c r="E58" i="5"/>
  <c r="E33" i="5"/>
  <c r="E59" i="5"/>
  <c r="E34" i="5"/>
  <c r="E60" i="5"/>
  <c r="C31" i="5" a="1"/>
  <c r="C32" i="5"/>
  <c r="C58" i="5"/>
  <c r="C33" i="5"/>
  <c r="C59" i="5"/>
  <c r="C34" i="5"/>
  <c r="C60" i="5"/>
  <c r="C31" i="5"/>
  <c r="C57" i="5"/>
  <c r="E28" i="5" a="1"/>
  <c r="F28" i="5"/>
  <c r="F54" i="5"/>
  <c r="G28" i="5"/>
  <c r="G54" i="5"/>
  <c r="H28" i="5"/>
  <c r="H54" i="5"/>
  <c r="E28" i="5"/>
  <c r="E54" i="5"/>
  <c r="C54" i="5"/>
  <c r="G69" i="5"/>
  <c r="F69" i="5"/>
  <c r="E69" i="5"/>
  <c r="D69" i="5"/>
  <c r="C69" i="5"/>
  <c r="G68" i="5"/>
  <c r="F68" i="5"/>
  <c r="E68" i="5"/>
  <c r="D68" i="5"/>
  <c r="C68" i="5"/>
  <c r="G67" i="5"/>
  <c r="F67" i="5"/>
  <c r="E67" i="5"/>
  <c r="D67" i="5"/>
  <c r="C67" i="5"/>
  <c r="G66" i="5"/>
  <c r="F66" i="5"/>
  <c r="E66" i="5"/>
  <c r="D66" i="5"/>
  <c r="C66" i="5"/>
  <c r="C65" i="5"/>
  <c r="D65" i="5"/>
  <c r="E65" i="5"/>
  <c r="F65" i="5"/>
  <c r="G65" i="5"/>
  <c r="J65" i="5" a="1"/>
  <c r="J65" i="5"/>
  <c r="K65" i="5"/>
  <c r="L65" i="5"/>
  <c r="M65" i="5"/>
  <c r="N65" i="5"/>
  <c r="J66" i="5"/>
  <c r="K66" i="5"/>
  <c r="L66" i="5"/>
  <c r="M66" i="5"/>
  <c r="N66" i="5"/>
  <c r="J67" i="5"/>
  <c r="K67" i="5"/>
  <c r="L67" i="5"/>
  <c r="M67" i="5"/>
  <c r="N67" i="5"/>
  <c r="J68" i="5"/>
  <c r="K68" i="5"/>
  <c r="L68" i="5"/>
  <c r="M68" i="5"/>
  <c r="N68" i="5"/>
  <c r="J69" i="5"/>
  <c r="K69" i="5"/>
  <c r="L69" i="5"/>
  <c r="M69" i="5"/>
  <c r="N69" i="5"/>
  <c r="N32" i="5"/>
  <c r="N33" i="5"/>
  <c r="N34" i="5"/>
  <c r="N31" i="5"/>
  <c r="N28" i="5"/>
  <c r="S13" i="5" a="1"/>
  <c r="S13" i="5"/>
  <c r="D39" i="5"/>
  <c r="E39" i="5"/>
  <c r="F39" i="5"/>
  <c r="G39" i="5"/>
  <c r="C40" i="5"/>
  <c r="D40" i="5"/>
  <c r="E40" i="5"/>
  <c r="F40" i="5"/>
  <c r="G40" i="5"/>
  <c r="C41" i="5"/>
  <c r="D41" i="5"/>
  <c r="E41" i="5"/>
  <c r="F41" i="5"/>
  <c r="G41" i="5"/>
  <c r="C42" i="5"/>
  <c r="D42" i="5"/>
  <c r="E42" i="5"/>
  <c r="F42" i="5"/>
  <c r="G42" i="5"/>
  <c r="C43" i="5"/>
  <c r="D43" i="5"/>
  <c r="E43" i="5"/>
  <c r="F43" i="5"/>
  <c r="G43" i="5"/>
  <c r="J39" i="5" a="1"/>
  <c r="J39" i="5"/>
  <c r="K39" i="5"/>
  <c r="L39" i="5"/>
  <c r="M39" i="5"/>
  <c r="N39" i="5"/>
  <c r="J40" i="5"/>
  <c r="K40" i="5"/>
  <c r="L40" i="5"/>
  <c r="M40" i="5"/>
  <c r="N40" i="5"/>
  <c r="J41" i="5"/>
  <c r="K41" i="5"/>
  <c r="L41" i="5"/>
  <c r="M41" i="5"/>
  <c r="N41" i="5"/>
  <c r="J42" i="5"/>
  <c r="K42" i="5"/>
  <c r="L42" i="5"/>
  <c r="M42" i="5"/>
  <c r="N42" i="5"/>
  <c r="J43" i="5"/>
  <c r="K43" i="5"/>
  <c r="L43" i="5"/>
  <c r="M43" i="5"/>
  <c r="N43" i="5"/>
  <c r="C39" i="5"/>
  <c r="M4" i="5" a="1"/>
  <c r="M4" i="5"/>
  <c r="M5" i="5"/>
  <c r="M6" i="5"/>
  <c r="M7" i="5"/>
  <c r="M8" i="5"/>
  <c r="M9" i="5"/>
  <c r="M10" i="5"/>
  <c r="M11" i="5"/>
  <c r="C28" i="5" a="1"/>
  <c r="C28" i="5"/>
  <c r="I18" i="5"/>
  <c r="I16" i="5"/>
  <c r="I17" i="5"/>
  <c r="H17" i="5"/>
  <c r="H16" i="5"/>
  <c r="G16" i="5"/>
  <c r="F114" i="3"/>
  <c r="D114" i="3"/>
  <c r="C114" i="3"/>
  <c r="C113" i="3"/>
  <c r="D113" i="3"/>
  <c r="F113" i="3"/>
  <c r="H113" i="3" a="1"/>
  <c r="H113" i="3"/>
  <c r="H114" i="3"/>
  <c r="M6" i="4"/>
  <c r="Q5" i="4" a="1"/>
  <c r="Q5" i="4"/>
  <c r="Q6" i="4"/>
  <c r="O6" i="4"/>
  <c r="O5" i="4"/>
  <c r="L6" i="4"/>
  <c r="M5" i="4"/>
  <c r="L5" i="4"/>
  <c r="I5" i="4" a="1"/>
  <c r="I5" i="4"/>
  <c r="I6" i="4"/>
  <c r="G6" i="4" a="1"/>
  <c r="G6" i="4"/>
  <c r="G5" i="4" a="1"/>
  <c r="G5" i="4"/>
  <c r="E6" i="4" a="1"/>
  <c r="E6" i="4"/>
  <c r="E5" i="4"/>
  <c r="D6" i="4" a="1"/>
  <c r="D6" i="4"/>
  <c r="D5" i="4" a="1"/>
  <c r="D5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20" i="4"/>
  <c r="H19" i="4"/>
  <c r="H18" i="4"/>
  <c r="H17" i="4"/>
  <c r="H16" i="4"/>
  <c r="H15" i="4"/>
  <c r="H14" i="4"/>
  <c r="Q55" i="3"/>
  <c r="R55" i="3"/>
  <c r="Q56" i="3"/>
  <c r="R56" i="3"/>
  <c r="Q57" i="3"/>
  <c r="R57" i="3"/>
  <c r="Q58" i="3"/>
  <c r="R58" i="3"/>
  <c r="Q59" i="3"/>
  <c r="R59" i="3"/>
  <c r="Q60" i="3"/>
  <c r="R60" i="3"/>
  <c r="Q61" i="3"/>
  <c r="R61" i="3"/>
  <c r="Q62" i="3"/>
  <c r="R62" i="3"/>
  <c r="Q63" i="3"/>
  <c r="R63" i="3"/>
  <c r="Q64" i="3"/>
  <c r="R64" i="3"/>
  <c r="Q65" i="3"/>
  <c r="R65" i="3"/>
  <c r="Q54" i="3"/>
  <c r="R54" i="3"/>
  <c r="O65" i="3"/>
  <c r="O64" i="3"/>
  <c r="O63" i="3"/>
  <c r="O62" i="3"/>
  <c r="O61" i="3"/>
  <c r="O60" i="3"/>
  <c r="O59" i="3"/>
  <c r="O58" i="3"/>
  <c r="O57" i="3"/>
  <c r="O56" i="3"/>
  <c r="O55" i="3"/>
  <c r="O54" i="3"/>
  <c r="P65" i="3"/>
  <c r="P64" i="3"/>
  <c r="P63" i="3"/>
  <c r="P62" i="3"/>
  <c r="P61" i="3"/>
  <c r="P60" i="3"/>
  <c r="P59" i="3"/>
  <c r="P58" i="3"/>
  <c r="P57" i="3"/>
  <c r="P56" i="3"/>
  <c r="P55" i="3"/>
  <c r="P54" i="3"/>
  <c r="F109" i="3"/>
  <c r="D109" i="3"/>
  <c r="C109" i="3"/>
  <c r="C108" i="3"/>
  <c r="D108" i="3"/>
  <c r="F108" i="3"/>
  <c r="H108" i="3" a="1"/>
  <c r="H108" i="3"/>
  <c r="H109" i="3"/>
  <c r="F104" i="3"/>
  <c r="D104" i="3"/>
  <c r="C104" i="3"/>
  <c r="C103" i="3"/>
  <c r="D103" i="3"/>
  <c r="F103" i="3"/>
  <c r="H103" i="3" a="1"/>
  <c r="H103" i="3"/>
  <c r="H104" i="3"/>
  <c r="F99" i="3"/>
  <c r="D99" i="3"/>
  <c r="C99" i="3"/>
  <c r="C98" i="3"/>
  <c r="D98" i="3"/>
  <c r="F98" i="3"/>
  <c r="H98" i="3" a="1"/>
  <c r="H98" i="3"/>
  <c r="H99" i="3"/>
  <c r="F94" i="3"/>
  <c r="D94" i="3"/>
  <c r="C94" i="3"/>
  <c r="C93" i="3"/>
  <c r="D93" i="3"/>
  <c r="F93" i="3"/>
  <c r="H93" i="3" a="1"/>
  <c r="H93" i="3"/>
  <c r="H94" i="3"/>
  <c r="F89" i="3"/>
  <c r="D89" i="3"/>
  <c r="C89" i="3"/>
  <c r="C88" i="3"/>
  <c r="D88" i="3"/>
  <c r="F88" i="3"/>
  <c r="H88" i="3" a="1"/>
  <c r="H88" i="3"/>
  <c r="H89" i="3"/>
  <c r="F84" i="3"/>
  <c r="D84" i="3"/>
  <c r="C84" i="3"/>
  <c r="C83" i="3"/>
  <c r="D83" i="3"/>
  <c r="F83" i="3"/>
  <c r="H83" i="3" a="1"/>
  <c r="H83" i="3"/>
  <c r="H84" i="3"/>
  <c r="D79" i="3"/>
  <c r="D74" i="3"/>
  <c r="D69" i="3"/>
  <c r="D64" i="3"/>
  <c r="D59" i="3"/>
  <c r="F79" i="3"/>
  <c r="C79" i="3"/>
  <c r="C78" i="3"/>
  <c r="D78" i="3"/>
  <c r="F78" i="3"/>
  <c r="H78" i="3" a="1"/>
  <c r="H78" i="3"/>
  <c r="H79" i="3"/>
  <c r="F74" i="3"/>
  <c r="C74" i="3"/>
  <c r="C73" i="3"/>
  <c r="D73" i="3"/>
  <c r="F73" i="3"/>
  <c r="H73" i="3" a="1"/>
  <c r="H73" i="3"/>
  <c r="H74" i="3"/>
  <c r="F69" i="3"/>
  <c r="C69" i="3"/>
  <c r="C68" i="3"/>
  <c r="D68" i="3"/>
  <c r="F68" i="3"/>
  <c r="H68" i="3" a="1"/>
  <c r="H68" i="3"/>
  <c r="H69" i="3"/>
  <c r="F64" i="3"/>
  <c r="C64" i="3"/>
  <c r="C63" i="3"/>
  <c r="D63" i="3"/>
  <c r="F63" i="3"/>
  <c r="H63" i="3" a="1"/>
  <c r="H63" i="3"/>
  <c r="H64" i="3"/>
  <c r="D58" i="3"/>
  <c r="F59" i="3"/>
  <c r="F58" i="3"/>
  <c r="C59" i="3"/>
  <c r="C58" i="3"/>
  <c r="H58" i="3" a="1"/>
  <c r="H58" i="3"/>
  <c r="H59" i="3"/>
  <c r="H53" i="3" a="1"/>
  <c r="H53" i="3"/>
  <c r="H54" i="3"/>
  <c r="F54" i="3"/>
  <c r="F53" i="3"/>
  <c r="C54" i="3"/>
  <c r="D54" i="3"/>
  <c r="D53" i="3"/>
  <c r="C53" i="3"/>
  <c r="O13" i="3" a="1"/>
  <c r="O13" i="3"/>
  <c r="H4" i="3"/>
  <c r="H5" i="3"/>
  <c r="H6" i="3"/>
  <c r="H7" i="3"/>
  <c r="H8" i="3"/>
  <c r="H9" i="3"/>
  <c r="H10" i="3"/>
  <c r="H11" i="3"/>
  <c r="R18" i="3"/>
  <c r="K18" i="3"/>
  <c r="L18" i="3"/>
  <c r="M18" i="3"/>
  <c r="N18" i="3"/>
  <c r="S18" i="3"/>
  <c r="H18" i="3"/>
  <c r="F25" i="3"/>
  <c r="D25" i="3"/>
  <c r="C25" i="3"/>
  <c r="F24" i="3"/>
  <c r="D24" i="3"/>
  <c r="C24" i="3"/>
  <c r="F23" i="3"/>
  <c r="D23" i="3"/>
  <c r="C23" i="3"/>
  <c r="F22" i="3"/>
  <c r="D22" i="3"/>
  <c r="C22" i="3"/>
  <c r="F21" i="3"/>
  <c r="D21" i="3"/>
  <c r="C21" i="3"/>
  <c r="F20" i="3"/>
  <c r="D20" i="3"/>
  <c r="C20" i="3"/>
  <c r="F19" i="3"/>
  <c r="D19" i="3"/>
  <c r="C19" i="3"/>
  <c r="F18" i="3"/>
  <c r="D18" i="3"/>
  <c r="C18" i="3"/>
  <c r="H30" i="2" a="1"/>
  <c r="H30" i="2"/>
  <c r="H31" i="2"/>
  <c r="C36" i="2" a="1"/>
  <c r="C36" i="2"/>
  <c r="D36" i="2"/>
  <c r="C37" i="2"/>
  <c r="D37" i="2"/>
  <c r="F30" i="2" a="1"/>
  <c r="F30" i="2"/>
  <c r="F31" i="2"/>
  <c r="C30" i="2" a="1"/>
  <c r="C30" i="2"/>
  <c r="D30" i="2"/>
  <c r="C31" i="2"/>
  <c r="D31" i="2"/>
  <c r="F19" i="2"/>
  <c r="F20" i="2"/>
  <c r="F21" i="2"/>
  <c r="F22" i="2"/>
  <c r="F23" i="2"/>
  <c r="F24" i="2"/>
  <c r="F25" i="2"/>
  <c r="F18" i="2"/>
  <c r="D19" i="2"/>
  <c r="D20" i="2"/>
  <c r="D21" i="2"/>
  <c r="D22" i="2"/>
  <c r="D23" i="2"/>
  <c r="D24" i="2"/>
  <c r="D25" i="2"/>
  <c r="D18" i="2"/>
  <c r="C19" i="2"/>
  <c r="C20" i="2"/>
  <c r="C21" i="2"/>
  <c r="C22" i="2"/>
  <c r="C23" i="2"/>
  <c r="C24" i="2"/>
  <c r="C25" i="2"/>
  <c r="C18" i="2"/>
  <c r="H5" i="2"/>
  <c r="H6" i="2"/>
  <c r="H7" i="2"/>
  <c r="H8" i="2"/>
  <c r="H9" i="2"/>
  <c r="H10" i="2"/>
  <c r="H11" i="2"/>
  <c r="H4" i="2"/>
  <c r="B21" i="1" a="1"/>
  <c r="B21" i="1"/>
  <c r="C21" i="1"/>
  <c r="D21" i="1"/>
  <c r="B22" i="1"/>
  <c r="C22" i="1"/>
  <c r="D22" i="1"/>
  <c r="B23" i="1"/>
  <c r="C23" i="1"/>
  <c r="D23" i="1"/>
  <c r="B24" i="1"/>
  <c r="C24" i="1"/>
  <c r="D24" i="1"/>
  <c r="P21" i="1" a="1"/>
  <c r="P21" i="1"/>
  <c r="Q21" i="1"/>
  <c r="R21" i="1"/>
  <c r="S21" i="1"/>
  <c r="P22" i="1"/>
  <c r="Q22" i="1"/>
  <c r="R22" i="1"/>
  <c r="S22" i="1"/>
  <c r="P23" i="1"/>
  <c r="Q23" i="1"/>
  <c r="R23" i="1"/>
  <c r="S23" i="1"/>
  <c r="P24" i="1"/>
  <c r="Q24" i="1"/>
  <c r="R24" i="1"/>
  <c r="S24" i="1"/>
  <c r="K21" i="1" a="1"/>
  <c r="K21" i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B12" i="1" a="1"/>
  <c r="B12" i="1"/>
  <c r="C12" i="1"/>
  <c r="D12" i="1"/>
  <c r="B13" i="1"/>
  <c r="C13" i="1"/>
  <c r="D13" i="1"/>
  <c r="B14" i="1"/>
  <c r="C14" i="1"/>
  <c r="D14" i="1"/>
  <c r="B15" i="1"/>
  <c r="C15" i="1"/>
  <c r="D15" i="1"/>
  <c r="E4" i="1" a="1"/>
  <c r="E4" i="1"/>
  <c r="F4" i="1"/>
  <c r="E5" i="1"/>
  <c r="F5" i="1"/>
  <c r="K12" i="1" a="1"/>
  <c r="K12" i="1"/>
  <c r="L12" i="1"/>
  <c r="M12" i="1"/>
  <c r="K13" i="1"/>
  <c r="L13" i="1"/>
  <c r="M13" i="1"/>
  <c r="K14" i="1"/>
  <c r="L14" i="1"/>
  <c r="M14" i="1"/>
  <c r="O12" i="1" a="1"/>
  <c r="O12" i="1"/>
  <c r="P12" i="1"/>
  <c r="Q12" i="1"/>
  <c r="O13" i="1"/>
  <c r="P13" i="1"/>
  <c r="Q13" i="1"/>
  <c r="O14" i="1"/>
  <c r="P14" i="1"/>
  <c r="Q14" i="1"/>
  <c r="F32" i="3" a="1"/>
  <c r="F32" i="3"/>
  <c r="F33" i="3"/>
  <c r="C32" i="3" a="1"/>
  <c r="C32" i="3"/>
  <c r="C33" i="3" a="1"/>
  <c r="C33" i="3"/>
  <c r="D32" i="3"/>
  <c r="D33" i="3" a="1"/>
  <c r="D33" i="3"/>
  <c r="C38" i="3" a="1"/>
  <c r="C39" i="3"/>
  <c r="D39" i="3"/>
  <c r="C38" i="3"/>
  <c r="D38" i="3"/>
  <c r="H32" i="3" a="1"/>
  <c r="H32" i="3"/>
  <c r="H33" i="3"/>
  <c r="J28" i="5" a="1"/>
  <c r="J28" i="5"/>
  <c r="P39" i="5"/>
  <c r="J31" i="5" a="1"/>
  <c r="J31" i="5"/>
  <c r="P40" i="5"/>
  <c r="J34" i="5"/>
  <c r="P43" i="5"/>
  <c r="J33" i="5"/>
  <c r="P42" i="5"/>
  <c r="J32" i="5"/>
  <c r="P41" i="5"/>
  <c r="R39" i="5" a="1"/>
  <c r="R39" i="5"/>
  <c r="L28" i="5"/>
  <c r="R40" i="5"/>
  <c r="L31" i="5"/>
  <c r="R43" i="5"/>
  <c r="L34" i="5"/>
  <c r="R42" i="5"/>
  <c r="L33" i="5"/>
  <c r="R41" i="5"/>
  <c r="L32" i="5"/>
  <c r="J54" i="5"/>
  <c r="P65" i="5"/>
  <c r="J57" i="5"/>
  <c r="P66" i="5"/>
  <c r="J58" i="5"/>
  <c r="P67" i="5"/>
  <c r="J59" i="5"/>
  <c r="P68" i="5"/>
  <c r="J60" i="5"/>
  <c r="P69" i="5"/>
  <c r="R65" i="5" a="1"/>
  <c r="R65" i="5"/>
  <c r="L54" i="5"/>
  <c r="R66" i="5"/>
  <c r="L57" i="5"/>
  <c r="R67" i="5"/>
  <c r="L58" i="5"/>
  <c r="R68" i="5"/>
  <c r="L59" i="5"/>
  <c r="R69" i="5"/>
  <c r="L60" i="5"/>
  <c r="R33" i="6" a="1"/>
  <c r="R33" i="6"/>
  <c r="L22" i="6"/>
  <c r="R34" i="6"/>
  <c r="L25" i="6"/>
  <c r="R35" i="6"/>
  <c r="L26" i="6"/>
  <c r="R36" i="6"/>
  <c r="L27" i="6"/>
  <c r="R37" i="6"/>
  <c r="L28" i="6"/>
  <c r="R59" i="6" a="1"/>
  <c r="R59" i="6"/>
  <c r="L48" i="6"/>
  <c r="R60" i="6"/>
  <c r="L51" i="6"/>
  <c r="R61" i="6"/>
  <c r="L52" i="6"/>
  <c r="R62" i="6"/>
  <c r="L53" i="6"/>
  <c r="R63" i="6"/>
  <c r="L54" i="6"/>
  <c r="I29" i="8" a="1"/>
  <c r="I29" i="8"/>
  <c r="I30" i="8" a="1"/>
  <c r="I30" i="8"/>
  <c r="I31" i="8"/>
  <c r="I32" i="8"/>
  <c r="I33" i="8"/>
  <c r="I34" i="8"/>
  <c r="B59" i="8" a="1"/>
  <c r="B59" i="8"/>
  <c r="B60" i="8"/>
  <c r="B61" i="8"/>
  <c r="B62" i="8"/>
  <c r="B63" i="8" a="1"/>
  <c r="B63" i="8"/>
  <c r="B64" i="8"/>
  <c r="N59" i="8" a="1"/>
  <c r="N59" i="8"/>
  <c r="N60" i="8"/>
  <c r="N61" i="8"/>
  <c r="N62" i="8"/>
  <c r="N63" i="8" a="1"/>
  <c r="N63" i="8"/>
  <c r="N64" i="8"/>
  <c r="C57" i="7" a="1"/>
  <c r="C57" i="7"/>
  <c r="C73" i="7"/>
  <c r="D57" i="7"/>
  <c r="D73" i="7"/>
  <c r="E57" i="7"/>
  <c r="E73" i="7"/>
  <c r="F57" i="7"/>
  <c r="F73" i="7"/>
  <c r="G57" i="7"/>
  <c r="G73" i="7"/>
  <c r="H57" i="7"/>
  <c r="H73" i="7"/>
  <c r="I57" i="7"/>
  <c r="I73" i="7"/>
  <c r="J57" i="7"/>
  <c r="J73" i="7"/>
  <c r="K57" i="7"/>
  <c r="K73" i="7"/>
  <c r="L57" i="7"/>
  <c r="L73" i="7"/>
  <c r="X73" i="7"/>
  <c r="W73" i="7"/>
  <c r="V73" i="7"/>
  <c r="U73" i="7"/>
  <c r="T73" i="7"/>
  <c r="S73" i="7"/>
  <c r="R73" i="7"/>
  <c r="Q73" i="7"/>
  <c r="P73" i="7"/>
  <c r="O73" i="7"/>
  <c r="O74" i="7" a="1"/>
  <c r="O74" i="7"/>
  <c r="P74" i="7"/>
  <c r="Q74" i="7"/>
  <c r="R74" i="7"/>
  <c r="S74" i="7"/>
  <c r="T74" i="7"/>
  <c r="U74" i="7"/>
  <c r="V74" i="7"/>
  <c r="W74" i="7"/>
  <c r="X74" i="7"/>
  <c r="O75" i="7"/>
  <c r="P75" i="7"/>
  <c r="Q75" i="7"/>
  <c r="R75" i="7"/>
  <c r="S75" i="7"/>
  <c r="T75" i="7"/>
  <c r="U75" i="7"/>
  <c r="V75" i="7"/>
  <c r="W75" i="7"/>
  <c r="X75" i="7"/>
  <c r="O76" i="7"/>
  <c r="P76" i="7"/>
  <c r="Q76" i="7"/>
  <c r="R76" i="7"/>
  <c r="S76" i="7"/>
  <c r="T76" i="7"/>
  <c r="U76" i="7"/>
  <c r="V76" i="7"/>
  <c r="W76" i="7"/>
  <c r="X76" i="7"/>
  <c r="O77" i="7"/>
  <c r="P77" i="7"/>
  <c r="Q77" i="7"/>
  <c r="R77" i="7"/>
  <c r="S77" i="7"/>
  <c r="T77" i="7"/>
  <c r="U77" i="7"/>
  <c r="V77" i="7"/>
  <c r="W77" i="7"/>
  <c r="X77" i="7"/>
  <c r="O78" i="7"/>
  <c r="P78" i="7"/>
  <c r="Q78" i="7"/>
  <c r="R78" i="7"/>
  <c r="S78" i="7"/>
  <c r="T78" i="7"/>
  <c r="U78" i="7"/>
  <c r="V78" i="7"/>
  <c r="W78" i="7"/>
  <c r="X78" i="7"/>
  <c r="O79" i="7"/>
  <c r="P79" i="7"/>
  <c r="Q79" i="7"/>
  <c r="R79" i="7"/>
  <c r="S79" i="7"/>
  <c r="T79" i="7"/>
  <c r="U79" i="7"/>
  <c r="V79" i="7"/>
  <c r="W79" i="7"/>
  <c r="X79" i="7"/>
  <c r="O80" i="7"/>
  <c r="P80" i="7"/>
  <c r="Q80" i="7"/>
  <c r="R80" i="7"/>
  <c r="S80" i="7"/>
  <c r="T80" i="7"/>
  <c r="U80" i="7"/>
  <c r="V80" i="7"/>
  <c r="W80" i="7"/>
  <c r="X80" i="7"/>
  <c r="O81" i="7"/>
  <c r="P81" i="7"/>
  <c r="Q81" i="7"/>
  <c r="R81" i="7"/>
  <c r="S81" i="7"/>
  <c r="T81" i="7"/>
  <c r="U81" i="7"/>
  <c r="V81" i="7"/>
  <c r="W81" i="7"/>
  <c r="X81" i="7"/>
  <c r="O82" i="7"/>
  <c r="P82" i="7"/>
  <c r="Q82" i="7"/>
  <c r="R82" i="7"/>
  <c r="S82" i="7"/>
  <c r="T82" i="7"/>
  <c r="U82" i="7"/>
  <c r="V82" i="7"/>
  <c r="W82" i="7"/>
  <c r="X82" i="7"/>
  <c r="O83" i="7"/>
  <c r="P83" i="7"/>
  <c r="Q83" i="7"/>
  <c r="R83" i="7"/>
  <c r="S83" i="7"/>
  <c r="T83" i="7"/>
  <c r="U83" i="7"/>
  <c r="V83" i="7"/>
  <c r="W83" i="7"/>
  <c r="X83" i="7"/>
  <c r="N87" i="7" a="1"/>
  <c r="N87" i="7"/>
  <c r="O87" i="7"/>
  <c r="P87" i="7"/>
  <c r="Q87" i="7"/>
  <c r="R87" i="7"/>
  <c r="S87" i="7"/>
  <c r="T87" i="7"/>
  <c r="U87" i="7"/>
  <c r="V87" i="7"/>
  <c r="W87" i="7"/>
  <c r="X87" i="7"/>
  <c r="N88" i="7"/>
  <c r="O88" i="7"/>
  <c r="P88" i="7"/>
  <c r="Q88" i="7"/>
  <c r="R88" i="7"/>
  <c r="S88" i="7"/>
  <c r="T88" i="7"/>
  <c r="U88" i="7"/>
  <c r="V88" i="7"/>
  <c r="W88" i="7"/>
  <c r="X88" i="7"/>
  <c r="N89" i="7"/>
  <c r="O89" i="7"/>
  <c r="P89" i="7"/>
  <c r="Q89" i="7"/>
  <c r="R89" i="7"/>
  <c r="S89" i="7"/>
  <c r="T89" i="7"/>
  <c r="U89" i="7"/>
  <c r="V89" i="7"/>
  <c r="W89" i="7"/>
  <c r="X89" i="7"/>
  <c r="N90" i="7"/>
  <c r="O90" i="7"/>
  <c r="P90" i="7"/>
  <c r="Q90" i="7"/>
  <c r="R90" i="7"/>
  <c r="S90" i="7"/>
  <c r="T90" i="7"/>
  <c r="U90" i="7"/>
  <c r="V90" i="7"/>
  <c r="W90" i="7"/>
  <c r="X90" i="7"/>
  <c r="N91" i="7"/>
  <c r="O91" i="7"/>
  <c r="P91" i="7"/>
  <c r="Q91" i="7"/>
  <c r="R91" i="7"/>
  <c r="S91" i="7"/>
  <c r="T91" i="7"/>
  <c r="U91" i="7"/>
  <c r="V91" i="7"/>
  <c r="W91" i="7"/>
  <c r="X91" i="7"/>
  <c r="N92" i="7"/>
  <c r="O92" i="7"/>
  <c r="P92" i="7"/>
  <c r="Q92" i="7"/>
  <c r="R92" i="7"/>
  <c r="S92" i="7"/>
  <c r="T92" i="7"/>
  <c r="U92" i="7"/>
  <c r="V92" i="7"/>
  <c r="W92" i="7"/>
  <c r="X92" i="7"/>
  <c r="N93" i="7"/>
  <c r="O93" i="7"/>
  <c r="P93" i="7"/>
  <c r="Q93" i="7"/>
  <c r="R93" i="7"/>
  <c r="S93" i="7"/>
  <c r="T93" i="7"/>
  <c r="U93" i="7"/>
  <c r="V93" i="7"/>
  <c r="W93" i="7"/>
  <c r="X93" i="7"/>
  <c r="N94" i="7"/>
  <c r="O94" i="7"/>
  <c r="P94" i="7"/>
  <c r="Q94" i="7"/>
  <c r="R94" i="7"/>
  <c r="S94" i="7"/>
  <c r="T94" i="7"/>
  <c r="U94" i="7"/>
  <c r="V94" i="7"/>
  <c r="W94" i="7"/>
  <c r="X94" i="7"/>
  <c r="N95" i="7"/>
  <c r="O95" i="7"/>
  <c r="P95" i="7"/>
  <c r="Q95" i="7"/>
  <c r="R95" i="7"/>
  <c r="S95" i="7"/>
  <c r="T95" i="7"/>
  <c r="U95" i="7"/>
  <c r="V95" i="7"/>
  <c r="W95" i="7"/>
  <c r="X95" i="7"/>
  <c r="N96" i="7"/>
  <c r="O96" i="7"/>
  <c r="P96" i="7"/>
  <c r="Q96" i="7"/>
  <c r="R96" i="7"/>
  <c r="S96" i="7"/>
  <c r="T96" i="7"/>
  <c r="U96" i="7"/>
  <c r="V96" i="7"/>
  <c r="W96" i="7"/>
  <c r="X96" i="7"/>
  <c r="N97" i="7"/>
  <c r="O97" i="7"/>
  <c r="P97" i="7"/>
  <c r="Q97" i="7"/>
  <c r="R97" i="7"/>
  <c r="S97" i="7"/>
  <c r="T97" i="7"/>
  <c r="U97" i="7"/>
  <c r="V97" i="7"/>
  <c r="W97" i="7"/>
  <c r="X97" i="7"/>
  <c r="C33" i="7" a="1"/>
  <c r="C33" i="7"/>
  <c r="D33" i="7"/>
  <c r="E33" i="7"/>
  <c r="F33" i="7"/>
  <c r="G33" i="7"/>
  <c r="H33" i="7"/>
  <c r="I33" i="7"/>
  <c r="J33" i="7"/>
  <c r="K33" i="7"/>
  <c r="D34" i="7" a="1"/>
  <c r="D34" i="7"/>
  <c r="E34" i="7"/>
  <c r="F34" i="7"/>
  <c r="G34" i="7"/>
  <c r="H34" i="7"/>
  <c r="I34" i="7"/>
  <c r="J34" i="7"/>
  <c r="K34" i="7"/>
  <c r="C74" i="7" a="1"/>
  <c r="C74" i="7"/>
  <c r="D74" i="7"/>
  <c r="E74" i="7"/>
  <c r="F74" i="7"/>
  <c r="G74" i="7"/>
  <c r="H74" i="7"/>
  <c r="I74" i="7"/>
  <c r="J74" i="7"/>
  <c r="K74" i="7"/>
  <c r="L74" i="7"/>
  <c r="C75" i="7"/>
  <c r="D75" i="7"/>
  <c r="E75" i="7"/>
  <c r="F75" i="7"/>
  <c r="G75" i="7"/>
  <c r="H75" i="7"/>
  <c r="I75" i="7"/>
  <c r="J75" i="7"/>
  <c r="K75" i="7"/>
  <c r="L75" i="7"/>
  <c r="C76" i="7"/>
  <c r="D76" i="7"/>
  <c r="E76" i="7"/>
  <c r="F76" i="7"/>
  <c r="G76" i="7"/>
  <c r="H76" i="7"/>
  <c r="I76" i="7"/>
  <c r="J76" i="7"/>
  <c r="K76" i="7"/>
  <c r="L76" i="7"/>
  <c r="C77" i="7"/>
  <c r="D77" i="7"/>
  <c r="E77" i="7"/>
  <c r="F77" i="7"/>
  <c r="G77" i="7"/>
  <c r="H77" i="7"/>
  <c r="I77" i="7"/>
  <c r="J77" i="7"/>
  <c r="K77" i="7"/>
  <c r="L77" i="7"/>
  <c r="C78" i="7"/>
  <c r="D78" i="7"/>
  <c r="E78" i="7"/>
  <c r="F78" i="7"/>
  <c r="G78" i="7"/>
  <c r="H78" i="7"/>
  <c r="I78" i="7"/>
  <c r="J78" i="7"/>
  <c r="K78" i="7"/>
  <c r="L78" i="7"/>
  <c r="C79" i="7"/>
  <c r="D79" i="7"/>
  <c r="E79" i="7"/>
  <c r="F79" i="7"/>
  <c r="G79" i="7"/>
  <c r="H79" i="7"/>
  <c r="I79" i="7"/>
  <c r="J79" i="7"/>
  <c r="K79" i="7"/>
  <c r="L79" i="7"/>
  <c r="C80" i="7"/>
  <c r="D80" i="7"/>
  <c r="E80" i="7"/>
  <c r="F80" i="7"/>
  <c r="G80" i="7"/>
  <c r="H80" i="7"/>
  <c r="I80" i="7"/>
  <c r="J80" i="7"/>
  <c r="K80" i="7"/>
  <c r="L80" i="7"/>
  <c r="C81" i="7"/>
  <c r="D81" i="7"/>
  <c r="E81" i="7"/>
  <c r="F81" i="7"/>
  <c r="G81" i="7"/>
  <c r="H81" i="7"/>
  <c r="I81" i="7"/>
  <c r="J81" i="7"/>
  <c r="K81" i="7"/>
  <c r="L81" i="7"/>
  <c r="C82" i="7"/>
  <c r="D82" i="7"/>
  <c r="E82" i="7"/>
  <c r="F82" i="7"/>
  <c r="G82" i="7"/>
  <c r="H82" i="7"/>
  <c r="I82" i="7"/>
  <c r="J82" i="7"/>
  <c r="K82" i="7"/>
  <c r="L82" i="7"/>
  <c r="C83" i="7"/>
  <c r="D83" i="7"/>
  <c r="E83" i="7"/>
  <c r="F83" i="7"/>
  <c r="G83" i="7"/>
  <c r="H83" i="7"/>
  <c r="I83" i="7"/>
  <c r="J83" i="7"/>
  <c r="K83" i="7"/>
  <c r="L83" i="7"/>
  <c r="B87" i="7" a="1"/>
  <c r="B87" i="7"/>
  <c r="C87" i="7"/>
  <c r="D87" i="7"/>
  <c r="E87" i="7"/>
  <c r="F87" i="7"/>
  <c r="G87" i="7"/>
  <c r="H87" i="7"/>
  <c r="I87" i="7"/>
  <c r="J87" i="7"/>
  <c r="K87" i="7"/>
  <c r="L87" i="7"/>
  <c r="B88" i="7"/>
  <c r="C88" i="7"/>
  <c r="D88" i="7"/>
  <c r="E88" i="7"/>
  <c r="F88" i="7"/>
  <c r="G88" i="7"/>
  <c r="H88" i="7"/>
  <c r="I88" i="7"/>
  <c r="J88" i="7"/>
  <c r="K88" i="7"/>
  <c r="L88" i="7"/>
  <c r="B89" i="7"/>
  <c r="C89" i="7"/>
  <c r="D89" i="7"/>
  <c r="E89" i="7"/>
  <c r="F89" i="7"/>
  <c r="G89" i="7"/>
  <c r="H89" i="7"/>
  <c r="I89" i="7"/>
  <c r="J89" i="7"/>
  <c r="K89" i="7"/>
  <c r="L89" i="7"/>
  <c r="B90" i="7"/>
  <c r="C90" i="7"/>
  <c r="D90" i="7"/>
  <c r="E90" i="7"/>
  <c r="F90" i="7"/>
  <c r="G90" i="7"/>
  <c r="H90" i="7"/>
  <c r="I90" i="7"/>
  <c r="J90" i="7"/>
  <c r="K90" i="7"/>
  <c r="L90" i="7"/>
  <c r="B91" i="7"/>
  <c r="C91" i="7"/>
  <c r="D91" i="7"/>
  <c r="E91" i="7"/>
  <c r="F91" i="7"/>
  <c r="G91" i="7"/>
  <c r="H91" i="7"/>
  <c r="I91" i="7"/>
  <c r="J91" i="7"/>
  <c r="K91" i="7"/>
  <c r="L91" i="7"/>
  <c r="B92" i="7"/>
  <c r="C92" i="7"/>
  <c r="D92" i="7"/>
  <c r="E92" i="7"/>
  <c r="F92" i="7"/>
  <c r="G92" i="7"/>
  <c r="H92" i="7"/>
  <c r="I92" i="7"/>
  <c r="J92" i="7"/>
  <c r="K92" i="7"/>
  <c r="L92" i="7"/>
  <c r="B93" i="7"/>
  <c r="C93" i="7"/>
  <c r="D93" i="7"/>
  <c r="E93" i="7"/>
  <c r="F93" i="7"/>
  <c r="G93" i="7"/>
  <c r="H93" i="7"/>
  <c r="I93" i="7"/>
  <c r="J93" i="7"/>
  <c r="K93" i="7"/>
  <c r="L93" i="7"/>
  <c r="B94" i="7"/>
  <c r="C94" i="7"/>
  <c r="D94" i="7"/>
  <c r="E94" i="7"/>
  <c r="F94" i="7"/>
  <c r="G94" i="7"/>
  <c r="H94" i="7"/>
  <c r="I94" i="7"/>
  <c r="J94" i="7"/>
  <c r="K94" i="7"/>
  <c r="L94" i="7"/>
  <c r="B95" i="7"/>
  <c r="C95" i="7"/>
  <c r="D95" i="7"/>
  <c r="E95" i="7"/>
  <c r="F95" i="7"/>
  <c r="G95" i="7"/>
  <c r="H95" i="7"/>
  <c r="I95" i="7"/>
  <c r="J95" i="7"/>
  <c r="K95" i="7"/>
  <c r="L95" i="7"/>
  <c r="B96" i="7"/>
  <c r="C96" i="7"/>
  <c r="D96" i="7"/>
  <c r="E96" i="7"/>
  <c r="F96" i="7"/>
  <c r="G96" i="7"/>
  <c r="H96" i="7"/>
  <c r="I96" i="7"/>
  <c r="J96" i="7"/>
  <c r="K96" i="7"/>
  <c r="L96" i="7"/>
  <c r="B97" i="7"/>
  <c r="C97" i="7"/>
  <c r="D97" i="7"/>
  <c r="E97" i="7"/>
  <c r="F97" i="7"/>
  <c r="G97" i="7"/>
  <c r="H97" i="7"/>
  <c r="I97" i="7"/>
  <c r="J97" i="7"/>
  <c r="K97" i="7"/>
  <c r="L97" i="7"/>
  <c r="B101" i="7" a="1"/>
  <c r="B101" i="7"/>
  <c r="B102" i="7"/>
  <c r="B103" i="7"/>
  <c r="B104" i="7"/>
  <c r="B105" i="7"/>
  <c r="B106" i="7"/>
  <c r="B107" i="7"/>
  <c r="B108" i="7" a="1"/>
  <c r="B108" i="7"/>
  <c r="B109" i="7"/>
  <c r="B110" i="7"/>
  <c r="B111" i="7"/>
  <c r="N101" i="7" a="1"/>
  <c r="N101" i="7"/>
  <c r="N102" i="7"/>
  <c r="N103" i="7"/>
  <c r="N104" i="7"/>
  <c r="N105" i="7"/>
  <c r="N106" i="7"/>
  <c r="N107" i="7"/>
  <c r="N108" i="7" a="1"/>
  <c r="N108" i="7"/>
  <c r="N109" i="7"/>
  <c r="N110" i="7"/>
  <c r="N111" i="7"/>
  <c r="N58" i="9" a="1"/>
  <c r="N58" i="9"/>
  <c r="N59" i="9"/>
  <c r="N60" i="9"/>
  <c r="N61" i="9"/>
  <c r="N62" i="9"/>
  <c r="N63" i="9"/>
  <c r="C74" i="9" a="1"/>
  <c r="C74" i="9"/>
  <c r="D74" i="9"/>
  <c r="E74" i="9"/>
  <c r="F74" i="9"/>
  <c r="G74" i="9"/>
  <c r="H74" i="9"/>
  <c r="I74" i="9"/>
  <c r="J74" i="9"/>
  <c r="K74" i="9"/>
  <c r="L74" i="9"/>
  <c r="C75" i="9"/>
  <c r="D75" i="9"/>
  <c r="E75" i="9"/>
  <c r="F75" i="9"/>
  <c r="G75" i="9"/>
  <c r="H75" i="9"/>
  <c r="I75" i="9"/>
  <c r="J75" i="9"/>
  <c r="K75" i="9"/>
  <c r="L75" i="9"/>
  <c r="C76" i="9"/>
  <c r="D76" i="9"/>
  <c r="E76" i="9"/>
  <c r="F76" i="9"/>
  <c r="G76" i="9"/>
  <c r="H76" i="9"/>
  <c r="I76" i="9"/>
  <c r="J76" i="9"/>
  <c r="K76" i="9"/>
  <c r="L76" i="9"/>
  <c r="C77" i="9"/>
  <c r="D77" i="9"/>
  <c r="E77" i="9"/>
  <c r="F77" i="9"/>
  <c r="G77" i="9"/>
  <c r="H77" i="9"/>
  <c r="I77" i="9"/>
  <c r="J77" i="9"/>
  <c r="K77" i="9"/>
  <c r="L77" i="9"/>
  <c r="C78" i="9"/>
  <c r="D78" i="9"/>
  <c r="E78" i="9"/>
  <c r="F78" i="9"/>
  <c r="G78" i="9"/>
  <c r="H78" i="9"/>
  <c r="I78" i="9"/>
  <c r="J78" i="9"/>
  <c r="K78" i="9"/>
  <c r="L78" i="9"/>
  <c r="C79" i="9"/>
  <c r="D79" i="9"/>
  <c r="E79" i="9"/>
  <c r="F79" i="9"/>
  <c r="G79" i="9"/>
  <c r="H79" i="9"/>
  <c r="I79" i="9"/>
  <c r="J79" i="9"/>
  <c r="K79" i="9"/>
  <c r="L79" i="9"/>
  <c r="C80" i="9"/>
  <c r="D80" i="9"/>
  <c r="E80" i="9"/>
  <c r="F80" i="9"/>
  <c r="G80" i="9"/>
  <c r="H80" i="9"/>
  <c r="I80" i="9"/>
  <c r="J80" i="9"/>
  <c r="K80" i="9"/>
  <c r="L80" i="9"/>
  <c r="C81" i="9"/>
  <c r="D81" i="9"/>
  <c r="E81" i="9"/>
  <c r="F81" i="9"/>
  <c r="G81" i="9"/>
  <c r="H81" i="9"/>
  <c r="I81" i="9"/>
  <c r="J81" i="9"/>
  <c r="K81" i="9"/>
  <c r="L81" i="9"/>
  <c r="C82" i="9"/>
  <c r="D82" i="9"/>
  <c r="E82" i="9"/>
  <c r="F82" i="9"/>
  <c r="G82" i="9"/>
  <c r="H82" i="9"/>
  <c r="I82" i="9"/>
  <c r="J82" i="9"/>
  <c r="K82" i="9"/>
  <c r="L82" i="9"/>
  <c r="C83" i="9"/>
  <c r="D83" i="9"/>
  <c r="E83" i="9"/>
  <c r="F83" i="9"/>
  <c r="G83" i="9"/>
  <c r="H83" i="9"/>
  <c r="I83" i="9"/>
  <c r="J83" i="9"/>
  <c r="K83" i="9"/>
  <c r="L83" i="9"/>
  <c r="O74" i="9" a="1"/>
  <c r="O74" i="9"/>
  <c r="P74" i="9"/>
  <c r="Q74" i="9"/>
  <c r="R74" i="9"/>
  <c r="S74" i="9"/>
  <c r="T74" i="9"/>
  <c r="U74" i="9"/>
  <c r="V74" i="9"/>
  <c r="W74" i="9"/>
  <c r="X74" i="9"/>
  <c r="O75" i="9"/>
  <c r="P75" i="9"/>
  <c r="Q75" i="9"/>
  <c r="R75" i="9"/>
  <c r="S75" i="9"/>
  <c r="T75" i="9"/>
  <c r="U75" i="9"/>
  <c r="V75" i="9"/>
  <c r="W75" i="9"/>
  <c r="X75" i="9"/>
  <c r="O76" i="9"/>
  <c r="P76" i="9"/>
  <c r="Q76" i="9"/>
  <c r="R76" i="9"/>
  <c r="S76" i="9"/>
  <c r="T76" i="9"/>
  <c r="U76" i="9"/>
  <c r="V76" i="9"/>
  <c r="W76" i="9"/>
  <c r="X76" i="9"/>
  <c r="O77" i="9"/>
  <c r="P77" i="9"/>
  <c r="Q77" i="9"/>
  <c r="R77" i="9"/>
  <c r="S77" i="9"/>
  <c r="T77" i="9"/>
  <c r="U77" i="9"/>
  <c r="V77" i="9"/>
  <c r="W77" i="9"/>
  <c r="X77" i="9"/>
  <c r="O78" i="9"/>
  <c r="P78" i="9"/>
  <c r="Q78" i="9"/>
  <c r="R78" i="9"/>
  <c r="S78" i="9"/>
  <c r="T78" i="9"/>
  <c r="U78" i="9"/>
  <c r="V78" i="9"/>
  <c r="W78" i="9"/>
  <c r="X78" i="9"/>
  <c r="O79" i="9"/>
  <c r="P79" i="9"/>
  <c r="Q79" i="9"/>
  <c r="R79" i="9"/>
  <c r="S79" i="9"/>
  <c r="T79" i="9"/>
  <c r="U79" i="9"/>
  <c r="V79" i="9"/>
  <c r="W79" i="9"/>
  <c r="X79" i="9"/>
  <c r="O80" i="9"/>
  <c r="P80" i="9"/>
  <c r="Q80" i="9"/>
  <c r="R80" i="9"/>
  <c r="S80" i="9"/>
  <c r="T80" i="9"/>
  <c r="U80" i="9"/>
  <c r="V80" i="9"/>
  <c r="W80" i="9"/>
  <c r="X80" i="9"/>
  <c r="O81" i="9"/>
  <c r="P81" i="9"/>
  <c r="Q81" i="9"/>
  <c r="R81" i="9"/>
  <c r="S81" i="9"/>
  <c r="T81" i="9"/>
  <c r="U81" i="9"/>
  <c r="V81" i="9"/>
  <c r="W81" i="9"/>
  <c r="X81" i="9"/>
  <c r="O82" i="9"/>
  <c r="P82" i="9"/>
  <c r="Q82" i="9"/>
  <c r="R82" i="9"/>
  <c r="S82" i="9"/>
  <c r="T82" i="9"/>
  <c r="U82" i="9"/>
  <c r="V82" i="9"/>
  <c r="W82" i="9"/>
  <c r="X82" i="9"/>
  <c r="O83" i="9"/>
  <c r="P83" i="9"/>
  <c r="Q83" i="9"/>
  <c r="R83" i="9"/>
  <c r="S83" i="9"/>
  <c r="T83" i="9"/>
  <c r="U83" i="9"/>
  <c r="V83" i="9"/>
  <c r="W83" i="9"/>
  <c r="X83" i="9"/>
  <c r="B102" i="9" a="1"/>
  <c r="B102" i="9"/>
  <c r="B103" i="9"/>
  <c r="B104" i="9"/>
  <c r="B105" i="9"/>
  <c r="B106" i="9"/>
  <c r="B107" i="9"/>
  <c r="B108" i="9" a="1"/>
  <c r="B108" i="9"/>
  <c r="B109" i="9"/>
  <c r="B110" i="9"/>
  <c r="B111" i="9"/>
  <c r="O88" i="9" a="1"/>
  <c r="T94" i="9"/>
  <c r="W107" i="9"/>
  <c r="S94" i="9"/>
  <c r="V107" i="9"/>
  <c r="Q94" i="9"/>
  <c r="T107" i="9"/>
  <c r="P94" i="9"/>
  <c r="S107" i="9"/>
  <c r="O94" i="9"/>
  <c r="R107" i="9"/>
  <c r="R110" i="9"/>
  <c r="R94" i="9"/>
  <c r="U107" i="9"/>
  <c r="R113" i="9"/>
  <c r="R116" i="9"/>
  <c r="O88" i="9"/>
  <c r="P88" i="9"/>
  <c r="Q88" i="9"/>
  <c r="R88" i="9"/>
  <c r="S88" i="9"/>
  <c r="T88" i="9"/>
  <c r="U88" i="9"/>
  <c r="V88" i="9"/>
  <c r="W88" i="9"/>
  <c r="X88" i="9"/>
  <c r="O89" i="9"/>
  <c r="P89" i="9"/>
  <c r="Q89" i="9"/>
  <c r="R89" i="9"/>
  <c r="S89" i="9"/>
  <c r="T89" i="9"/>
  <c r="U89" i="9"/>
  <c r="V89" i="9"/>
  <c r="W89" i="9"/>
  <c r="X89" i="9"/>
  <c r="O90" i="9"/>
  <c r="P90" i="9"/>
  <c r="Q90" i="9"/>
  <c r="R90" i="9"/>
  <c r="S90" i="9"/>
  <c r="T90" i="9"/>
  <c r="U90" i="9"/>
  <c r="V90" i="9"/>
  <c r="W90" i="9"/>
  <c r="X90" i="9"/>
  <c r="O91" i="9"/>
  <c r="P91" i="9"/>
  <c r="Q91" i="9"/>
  <c r="R91" i="9"/>
  <c r="S91" i="9"/>
  <c r="T91" i="9"/>
  <c r="U91" i="9"/>
  <c r="V91" i="9"/>
  <c r="W91" i="9"/>
  <c r="X91" i="9"/>
  <c r="O92" i="9"/>
  <c r="P92" i="9"/>
  <c r="Q92" i="9"/>
  <c r="R92" i="9"/>
  <c r="S92" i="9"/>
  <c r="T92" i="9"/>
  <c r="U92" i="9"/>
  <c r="V92" i="9"/>
  <c r="W92" i="9"/>
  <c r="X92" i="9"/>
  <c r="O93" i="9"/>
  <c r="P93" i="9"/>
  <c r="Q93" i="9"/>
  <c r="R93" i="9"/>
  <c r="S93" i="9"/>
  <c r="T93" i="9"/>
  <c r="U93" i="9"/>
  <c r="V93" i="9"/>
  <c r="W93" i="9"/>
  <c r="X93" i="9"/>
  <c r="U94" i="9"/>
  <c r="V94" i="9"/>
  <c r="W94" i="9"/>
  <c r="X94" i="9"/>
  <c r="O95" i="9"/>
  <c r="P95" i="9"/>
  <c r="Q95" i="9"/>
  <c r="R95" i="9"/>
  <c r="S95" i="9"/>
  <c r="T95" i="9"/>
  <c r="U95" i="9"/>
  <c r="V95" i="9"/>
  <c r="W95" i="9"/>
  <c r="X95" i="9"/>
  <c r="O96" i="9"/>
  <c r="P96" i="9"/>
  <c r="Q96" i="9"/>
  <c r="R96" i="9"/>
  <c r="S96" i="9"/>
  <c r="T96" i="9"/>
  <c r="U96" i="9"/>
  <c r="V96" i="9"/>
  <c r="W96" i="9"/>
  <c r="X96" i="9"/>
  <c r="O97" i="9"/>
  <c r="P97" i="9"/>
  <c r="Q97" i="9"/>
  <c r="R97" i="9"/>
  <c r="S97" i="9"/>
  <c r="T97" i="9"/>
  <c r="U97" i="9"/>
  <c r="V97" i="9"/>
  <c r="W97" i="9"/>
  <c r="X97" i="9"/>
  <c r="N102" i="9" a="1"/>
  <c r="N102" i="9"/>
  <c r="N103" i="9"/>
  <c r="N104" i="9"/>
  <c r="N105" i="9"/>
  <c r="N106" i="9"/>
  <c r="N107" i="9"/>
  <c r="N108" i="9" a="1"/>
  <c r="N108" i="9"/>
  <c r="N109" i="9"/>
  <c r="N110" i="9"/>
  <c r="N111" i="9"/>
  <c r="B38" i="10" a="1"/>
  <c r="B38" i="10"/>
  <c r="C38" i="10"/>
  <c r="D38" i="10"/>
  <c r="E38" i="10"/>
  <c r="F38" i="10"/>
  <c r="G38" i="10"/>
  <c r="H38" i="10"/>
  <c r="I38" i="10"/>
  <c r="J38" i="10"/>
  <c r="K38" i="10"/>
  <c r="B39" i="10"/>
  <c r="C39" i="10"/>
  <c r="D39" i="10"/>
  <c r="E39" i="10"/>
  <c r="F39" i="10"/>
  <c r="G39" i="10"/>
  <c r="H39" i="10"/>
  <c r="I39" i="10"/>
  <c r="J39" i="10"/>
  <c r="K39" i="10"/>
  <c r="B40" i="10"/>
  <c r="C40" i="10"/>
  <c r="D40" i="10"/>
  <c r="E40" i="10"/>
  <c r="F40" i="10"/>
  <c r="G40" i="10"/>
  <c r="H40" i="10"/>
  <c r="I40" i="10"/>
  <c r="J40" i="10"/>
  <c r="K40" i="10"/>
  <c r="B41" i="10"/>
  <c r="C41" i="10"/>
  <c r="D41" i="10"/>
  <c r="E41" i="10"/>
  <c r="F41" i="10"/>
  <c r="G41" i="10"/>
  <c r="H41" i="10"/>
  <c r="I41" i="10"/>
  <c r="J41" i="10"/>
  <c r="K41" i="10"/>
  <c r="B42" i="10"/>
  <c r="C42" i="10"/>
  <c r="D42" i="10"/>
  <c r="E42" i="10"/>
  <c r="F42" i="10"/>
  <c r="G42" i="10"/>
  <c r="H42" i="10"/>
  <c r="I42" i="10"/>
  <c r="J42" i="10"/>
  <c r="K42" i="10"/>
  <c r="B43" i="10"/>
  <c r="C43" i="10"/>
  <c r="D43" i="10"/>
  <c r="E43" i="10"/>
  <c r="F43" i="10"/>
  <c r="G43" i="10"/>
  <c r="H43" i="10"/>
  <c r="I43" i="10"/>
  <c r="J43" i="10"/>
  <c r="K43" i="10"/>
  <c r="B44" i="10"/>
  <c r="C44" i="10"/>
  <c r="D44" i="10"/>
  <c r="E44" i="10"/>
  <c r="F44" i="10"/>
  <c r="G44" i="10"/>
  <c r="H44" i="10"/>
  <c r="I44" i="10"/>
  <c r="J44" i="10"/>
  <c r="K44" i="10"/>
  <c r="B45" i="10"/>
  <c r="C45" i="10"/>
  <c r="D45" i="10"/>
  <c r="E45" i="10"/>
  <c r="F45" i="10"/>
  <c r="G45" i="10"/>
  <c r="H45" i="10"/>
  <c r="I45" i="10"/>
  <c r="J45" i="10"/>
  <c r="K45" i="10"/>
  <c r="B46" i="10"/>
  <c r="C46" i="10"/>
  <c r="D46" i="10"/>
  <c r="E46" i="10"/>
  <c r="F46" i="10"/>
  <c r="G46" i="10"/>
  <c r="H46" i="10"/>
  <c r="I46" i="10"/>
  <c r="J46" i="10"/>
  <c r="K46" i="10"/>
  <c r="B47" i="10"/>
  <c r="C47" i="10"/>
  <c r="D47" i="10"/>
  <c r="E47" i="10"/>
  <c r="F47" i="10"/>
  <c r="G47" i="10"/>
  <c r="H47" i="10"/>
  <c r="I47" i="10"/>
  <c r="J47" i="10"/>
  <c r="K47" i="10"/>
  <c r="B53" i="10" a="1"/>
  <c r="B53" i="10"/>
  <c r="C53" i="10"/>
  <c r="D53" i="10"/>
  <c r="E53" i="10"/>
  <c r="F53" i="10"/>
  <c r="G53" i="10"/>
  <c r="H53" i="10"/>
  <c r="I53" i="10"/>
  <c r="J53" i="10"/>
  <c r="K53" i="10"/>
  <c r="B54" i="10"/>
  <c r="C54" i="10"/>
  <c r="D54" i="10"/>
  <c r="E54" i="10"/>
  <c r="F54" i="10"/>
  <c r="G54" i="10"/>
  <c r="H54" i="10"/>
  <c r="I54" i="10"/>
  <c r="J54" i="10"/>
  <c r="K54" i="10"/>
  <c r="B55" i="10"/>
  <c r="C55" i="10"/>
  <c r="D55" i="10"/>
  <c r="E55" i="10"/>
  <c r="F55" i="10"/>
  <c r="G55" i="10"/>
  <c r="H55" i="10"/>
  <c r="I55" i="10"/>
  <c r="J55" i="10"/>
  <c r="K55" i="10"/>
  <c r="B56" i="10"/>
  <c r="C56" i="10"/>
  <c r="D56" i="10"/>
  <c r="E56" i="10"/>
  <c r="F56" i="10"/>
  <c r="G56" i="10"/>
  <c r="H56" i="10"/>
  <c r="I56" i="10"/>
  <c r="J56" i="10"/>
  <c r="K56" i="10"/>
  <c r="B57" i="10"/>
  <c r="C57" i="10"/>
  <c r="D57" i="10"/>
  <c r="E57" i="10"/>
  <c r="F57" i="10"/>
  <c r="G57" i="10"/>
  <c r="H57" i="10"/>
  <c r="I57" i="10"/>
  <c r="J57" i="10"/>
  <c r="K57" i="10"/>
  <c r="B58" i="10"/>
  <c r="C58" i="10"/>
  <c r="D58" i="10"/>
  <c r="E58" i="10"/>
  <c r="F58" i="10"/>
  <c r="G58" i="10"/>
  <c r="H58" i="10"/>
  <c r="I58" i="10"/>
  <c r="J58" i="10"/>
  <c r="K58" i="10"/>
  <c r="B59" i="10"/>
  <c r="C59" i="10"/>
  <c r="D59" i="10"/>
  <c r="E59" i="10"/>
  <c r="F59" i="10"/>
  <c r="G59" i="10"/>
  <c r="H59" i="10"/>
  <c r="I59" i="10"/>
  <c r="J59" i="10"/>
  <c r="K59" i="10"/>
  <c r="B60" i="10"/>
  <c r="C60" i="10"/>
  <c r="D60" i="10"/>
  <c r="E60" i="10"/>
  <c r="F60" i="10"/>
  <c r="G60" i="10"/>
  <c r="H60" i="10"/>
  <c r="I60" i="10"/>
  <c r="J60" i="10"/>
  <c r="K60" i="10"/>
  <c r="B61" i="10"/>
  <c r="C61" i="10"/>
  <c r="D61" i="10"/>
  <c r="E61" i="10"/>
  <c r="F61" i="10"/>
  <c r="G61" i="10"/>
  <c r="H61" i="10"/>
  <c r="I61" i="10"/>
  <c r="J61" i="10"/>
  <c r="K61" i="10"/>
  <c r="B62" i="10"/>
  <c r="C62" i="10"/>
  <c r="D62" i="10"/>
  <c r="E62" i="10"/>
  <c r="F62" i="10"/>
  <c r="G62" i="10"/>
  <c r="H62" i="10"/>
  <c r="I62" i="10"/>
  <c r="J62" i="10"/>
  <c r="K62" i="10"/>
  <c r="B77" i="10" a="1"/>
  <c r="B77" i="10"/>
  <c r="B78" i="10"/>
  <c r="B79" i="10"/>
  <c r="B80" i="10"/>
  <c r="B81" i="10"/>
  <c r="B82" i="10"/>
  <c r="B83" i="10"/>
  <c r="B84" i="10"/>
  <c r="B85" i="10"/>
  <c r="B86" i="10"/>
  <c r="Q77" i="10" a="1"/>
  <c r="Q77" i="10"/>
  <c r="Q78" i="10"/>
  <c r="Q79" i="10"/>
  <c r="Q80" i="10"/>
  <c r="Q81" i="10"/>
  <c r="Q82" i="10"/>
  <c r="Q83" i="10"/>
  <c r="Q84" i="10"/>
  <c r="Q85" i="10"/>
  <c r="Q86" i="10"/>
  <c r="C94" i="10" a="1"/>
  <c r="C94" i="10"/>
  <c r="D94" i="10"/>
  <c r="E94" i="10"/>
  <c r="F94" i="10"/>
  <c r="G94" i="10"/>
  <c r="H94" i="10"/>
  <c r="I94" i="10"/>
  <c r="J94" i="10"/>
  <c r="K94" i="10"/>
  <c r="L94" i="10"/>
  <c r="Q74" i="10" a="1"/>
  <c r="Q74" i="10"/>
  <c r="Q94" i="10" a="1"/>
  <c r="Q94" i="10"/>
  <c r="B95" i="10" a="1"/>
  <c r="B95" i="10"/>
  <c r="B96" i="10"/>
  <c r="B97" i="10"/>
  <c r="B98" i="10"/>
  <c r="B99" i="10"/>
  <c r="B100" i="10"/>
  <c r="B101" i="10"/>
  <c r="B102" i="10"/>
  <c r="B103" i="10"/>
  <c r="B104" i="10"/>
  <c r="C95" i="10" a="1"/>
  <c r="C95" i="10"/>
  <c r="D95" i="10"/>
  <c r="E95" i="10"/>
  <c r="F95" i="10"/>
  <c r="G95" i="10"/>
  <c r="H95" i="10"/>
  <c r="I95" i="10"/>
  <c r="J95" i="10"/>
  <c r="K95" i="10"/>
  <c r="L95" i="10"/>
  <c r="C96" i="10"/>
  <c r="D96" i="10"/>
  <c r="E96" i="10"/>
  <c r="F96" i="10"/>
  <c r="G96" i="10"/>
  <c r="H96" i="10"/>
  <c r="I96" i="10"/>
  <c r="J96" i="10"/>
  <c r="K96" i="10"/>
  <c r="L96" i="10"/>
  <c r="C97" i="10"/>
  <c r="D97" i="10"/>
  <c r="E97" i="10"/>
  <c r="F97" i="10"/>
  <c r="G97" i="10"/>
  <c r="H97" i="10"/>
  <c r="I97" i="10"/>
  <c r="J97" i="10"/>
  <c r="K97" i="10"/>
  <c r="L97" i="10"/>
  <c r="C98" i="10"/>
  <c r="D98" i="10"/>
  <c r="E98" i="10"/>
  <c r="F98" i="10"/>
  <c r="G98" i="10"/>
  <c r="H98" i="10"/>
  <c r="I98" i="10"/>
  <c r="J98" i="10"/>
  <c r="K98" i="10"/>
  <c r="L98" i="10"/>
  <c r="C99" i="10"/>
  <c r="D99" i="10"/>
  <c r="E99" i="10"/>
  <c r="F99" i="10"/>
  <c r="G99" i="10"/>
  <c r="H99" i="10"/>
  <c r="I99" i="10"/>
  <c r="J99" i="10"/>
  <c r="K99" i="10"/>
  <c r="L99" i="10"/>
  <c r="C100" i="10"/>
  <c r="D100" i="10"/>
  <c r="E100" i="10"/>
  <c r="F100" i="10"/>
  <c r="G100" i="10"/>
  <c r="H100" i="10"/>
  <c r="I100" i="10"/>
  <c r="J100" i="10"/>
  <c r="K100" i="10"/>
  <c r="L100" i="10"/>
  <c r="C101" i="10"/>
  <c r="D101" i="10"/>
  <c r="E101" i="10"/>
  <c r="F101" i="10"/>
  <c r="G101" i="10"/>
  <c r="H101" i="10"/>
  <c r="I101" i="10"/>
  <c r="J101" i="10"/>
  <c r="K101" i="10"/>
  <c r="L101" i="10"/>
  <c r="C102" i="10"/>
  <c r="D102" i="10"/>
  <c r="E102" i="10"/>
  <c r="F102" i="10"/>
  <c r="G102" i="10"/>
  <c r="H102" i="10"/>
  <c r="I102" i="10"/>
  <c r="J102" i="10"/>
  <c r="K102" i="10"/>
  <c r="L102" i="10"/>
  <c r="C103" i="10"/>
  <c r="D103" i="10"/>
  <c r="E103" i="10"/>
  <c r="F103" i="10"/>
  <c r="G103" i="10"/>
  <c r="H103" i="10"/>
  <c r="I103" i="10"/>
  <c r="J103" i="10"/>
  <c r="K103" i="10"/>
  <c r="L103" i="10"/>
  <c r="C104" i="10"/>
  <c r="D104" i="10"/>
  <c r="E104" i="10"/>
  <c r="F104" i="10"/>
  <c r="G104" i="10"/>
  <c r="H104" i="10"/>
  <c r="I104" i="10"/>
  <c r="J104" i="10"/>
  <c r="K104" i="10"/>
  <c r="L104" i="10"/>
  <c r="Q95" i="10" a="1"/>
  <c r="Q95" i="10"/>
  <c r="Q96" i="10"/>
  <c r="Q97" i="10"/>
  <c r="Q98" i="10"/>
  <c r="Q99" i="10"/>
  <c r="Q100" i="10"/>
  <c r="Q101" i="10"/>
  <c r="Q102" i="10"/>
  <c r="Q103" i="10"/>
  <c r="Q104" i="10"/>
  <c r="B109" i="10" a="1"/>
  <c r="L119" i="10"/>
  <c r="K119" i="10"/>
  <c r="J119" i="10"/>
  <c r="I119" i="10"/>
  <c r="H119" i="10"/>
  <c r="G119" i="10"/>
  <c r="F119" i="10"/>
  <c r="E119" i="10"/>
  <c r="D119" i="10"/>
  <c r="C119" i="10"/>
  <c r="B119" i="10"/>
  <c r="L118" i="10"/>
  <c r="K118" i="10"/>
  <c r="J118" i="10"/>
  <c r="I118" i="10"/>
  <c r="H118" i="10"/>
  <c r="G118" i="10"/>
  <c r="F118" i="10"/>
  <c r="E118" i="10"/>
  <c r="D118" i="10"/>
  <c r="C118" i="10"/>
  <c r="B118" i="10"/>
  <c r="L117" i="10"/>
  <c r="K117" i="10"/>
  <c r="J117" i="10"/>
  <c r="I117" i="10"/>
  <c r="H117" i="10"/>
  <c r="G117" i="10"/>
  <c r="F117" i="10"/>
  <c r="E117" i="10"/>
  <c r="D117" i="10"/>
  <c r="C117" i="10"/>
  <c r="B117" i="10"/>
  <c r="L116" i="10"/>
  <c r="K116" i="10"/>
  <c r="J116" i="10"/>
  <c r="I116" i="10"/>
  <c r="H116" i="10"/>
  <c r="G116" i="10"/>
  <c r="F116" i="10"/>
  <c r="E116" i="10"/>
  <c r="D116" i="10"/>
  <c r="C116" i="10"/>
  <c r="B116" i="10"/>
  <c r="L115" i="10"/>
  <c r="K115" i="10"/>
  <c r="J115" i="10"/>
  <c r="I115" i="10"/>
  <c r="H115" i="10"/>
  <c r="G115" i="10"/>
  <c r="F115" i="10"/>
  <c r="E115" i="10"/>
  <c r="D115" i="10"/>
  <c r="C115" i="10"/>
  <c r="B115" i="10"/>
  <c r="L114" i="10"/>
  <c r="K114" i="10"/>
  <c r="J114" i="10"/>
  <c r="I114" i="10"/>
  <c r="H114" i="10"/>
  <c r="G114" i="10"/>
  <c r="F114" i="10"/>
  <c r="E114" i="10"/>
  <c r="D114" i="10"/>
  <c r="C114" i="10"/>
  <c r="B114" i="10"/>
  <c r="L113" i="10"/>
  <c r="K113" i="10"/>
  <c r="J113" i="10"/>
  <c r="I113" i="10"/>
  <c r="H113" i="10"/>
  <c r="G113" i="10"/>
  <c r="F113" i="10"/>
  <c r="E113" i="10"/>
  <c r="D113" i="10"/>
  <c r="C113" i="10"/>
  <c r="B113" i="10"/>
  <c r="L112" i="10"/>
  <c r="K112" i="10"/>
  <c r="J112" i="10"/>
  <c r="I112" i="10"/>
  <c r="H112" i="10"/>
  <c r="G112" i="10"/>
  <c r="F112" i="10"/>
  <c r="E112" i="10"/>
  <c r="D112" i="10"/>
  <c r="C112" i="10"/>
  <c r="B112" i="10"/>
  <c r="L111" i="10"/>
  <c r="K111" i="10"/>
  <c r="J111" i="10"/>
  <c r="I111" i="10"/>
  <c r="H111" i="10"/>
  <c r="G111" i="10"/>
  <c r="F111" i="10"/>
  <c r="E111" i="10"/>
  <c r="D111" i="10"/>
  <c r="C111" i="10"/>
  <c r="B111" i="10"/>
  <c r="L110" i="10"/>
  <c r="K110" i="10"/>
  <c r="J110" i="10"/>
  <c r="I110" i="10"/>
  <c r="H110" i="10"/>
  <c r="G110" i="10"/>
  <c r="F110" i="10"/>
  <c r="E110" i="10"/>
  <c r="D110" i="10"/>
  <c r="C110" i="10"/>
  <c r="B110" i="10"/>
  <c r="L109" i="10"/>
  <c r="K109" i="10"/>
  <c r="J109" i="10"/>
  <c r="I109" i="10"/>
  <c r="H109" i="10"/>
  <c r="G109" i="10"/>
  <c r="F109" i="10"/>
  <c r="E109" i="10"/>
  <c r="D109" i="10"/>
  <c r="C109" i="10"/>
  <c r="B109" i="10"/>
  <c r="O110" i="10"/>
  <c r="B125" i="10" a="1"/>
  <c r="B125" i="10"/>
  <c r="B126" i="10"/>
  <c r="B127" i="10"/>
  <c r="B128" i="10"/>
  <c r="B129" i="10"/>
  <c r="B130" i="10"/>
  <c r="B131" i="10"/>
  <c r="B132" i="10"/>
  <c r="B133" i="10"/>
  <c r="B134" i="10"/>
  <c r="B135" i="10"/>
  <c r="B137" i="10" a="1"/>
  <c r="B137" i="10"/>
  <c r="Q55" i="11" a="1"/>
  <c r="Q55" i="11"/>
  <c r="Q56" i="11"/>
  <c r="Q57" i="11"/>
  <c r="Q58" i="11"/>
  <c r="Q59" i="11"/>
  <c r="Q60" i="11"/>
  <c r="Q61" i="11"/>
  <c r="Q62" i="11"/>
  <c r="Q63" i="11"/>
  <c r="Q64" i="11"/>
  <c r="C74" i="11" a="1"/>
  <c r="C74" i="11"/>
  <c r="D74" i="11"/>
  <c r="E74" i="11"/>
  <c r="F74" i="11"/>
  <c r="G74" i="11"/>
  <c r="H74" i="11"/>
  <c r="I74" i="11"/>
  <c r="J74" i="11"/>
  <c r="K74" i="11"/>
  <c r="L74" i="11"/>
  <c r="Q51" i="11" a="1"/>
  <c r="Q51" i="11"/>
  <c r="Q74" i="11" a="1"/>
  <c r="Q74" i="11"/>
  <c r="B75" i="11" a="1"/>
  <c r="B75" i="11"/>
  <c r="B76" i="11"/>
  <c r="B77" i="11"/>
  <c r="B78" i="11"/>
  <c r="B79" i="11"/>
  <c r="B80" i="11"/>
  <c r="B81" i="11"/>
  <c r="B82" i="11"/>
  <c r="B83" i="11"/>
  <c r="B84" i="11"/>
  <c r="C75" i="11" a="1"/>
  <c r="C75" i="11"/>
  <c r="D75" i="11"/>
  <c r="E75" i="11"/>
  <c r="F75" i="11"/>
  <c r="G75" i="11"/>
  <c r="H75" i="11"/>
  <c r="I75" i="11"/>
  <c r="J75" i="11"/>
  <c r="K75" i="11"/>
  <c r="L75" i="11"/>
  <c r="C76" i="11"/>
  <c r="D76" i="11"/>
  <c r="E76" i="11"/>
  <c r="F76" i="11"/>
  <c r="G76" i="11"/>
  <c r="H76" i="11"/>
  <c r="I76" i="11"/>
  <c r="J76" i="11"/>
  <c r="K76" i="11"/>
  <c r="L76" i="11"/>
  <c r="C77" i="11"/>
  <c r="D77" i="11"/>
  <c r="E77" i="11"/>
  <c r="F77" i="11"/>
  <c r="G77" i="11"/>
  <c r="H77" i="11"/>
  <c r="I77" i="11"/>
  <c r="J77" i="11"/>
  <c r="K77" i="11"/>
  <c r="L77" i="11"/>
  <c r="C78" i="11"/>
  <c r="D78" i="11"/>
  <c r="E78" i="11"/>
  <c r="F78" i="11"/>
  <c r="G78" i="11"/>
  <c r="H78" i="11"/>
  <c r="I78" i="11"/>
  <c r="J78" i="11"/>
  <c r="K78" i="11"/>
  <c r="L78" i="11"/>
  <c r="C79" i="11"/>
  <c r="D79" i="11"/>
  <c r="E79" i="11"/>
  <c r="F79" i="11"/>
  <c r="G79" i="11"/>
  <c r="H79" i="11"/>
  <c r="I79" i="11"/>
  <c r="J79" i="11"/>
  <c r="K79" i="11"/>
  <c r="L79" i="11"/>
  <c r="C80" i="11"/>
  <c r="D80" i="11"/>
  <c r="E80" i="11"/>
  <c r="F80" i="11"/>
  <c r="G80" i="11"/>
  <c r="H80" i="11"/>
  <c r="I80" i="11"/>
  <c r="J80" i="11"/>
  <c r="K80" i="11"/>
  <c r="L80" i="11"/>
  <c r="C81" i="11"/>
  <c r="D81" i="11"/>
  <c r="E81" i="11"/>
  <c r="F81" i="11"/>
  <c r="G81" i="11"/>
  <c r="H81" i="11"/>
  <c r="I81" i="11"/>
  <c r="J81" i="11"/>
  <c r="K81" i="11"/>
  <c r="L81" i="11"/>
  <c r="C82" i="11"/>
  <c r="D82" i="11"/>
  <c r="E82" i="11"/>
  <c r="F82" i="11"/>
  <c r="G82" i="11"/>
  <c r="H82" i="11"/>
  <c r="I82" i="11"/>
  <c r="J82" i="11"/>
  <c r="K82" i="11"/>
  <c r="L82" i="11"/>
  <c r="C83" i="11"/>
  <c r="D83" i="11"/>
  <c r="E83" i="11"/>
  <c r="F83" i="11"/>
  <c r="G83" i="11"/>
  <c r="H83" i="11"/>
  <c r="I83" i="11"/>
  <c r="J83" i="11"/>
  <c r="K83" i="11"/>
  <c r="L83" i="11"/>
  <c r="C84" i="11"/>
  <c r="D84" i="11"/>
  <c r="E84" i="11"/>
  <c r="F84" i="11"/>
  <c r="G84" i="11"/>
  <c r="H84" i="11"/>
  <c r="I84" i="11"/>
  <c r="J84" i="11"/>
  <c r="K84" i="11"/>
  <c r="L84" i="11"/>
  <c r="Q75" i="11" a="1"/>
  <c r="Q75" i="11"/>
  <c r="Q76" i="11"/>
  <c r="Q77" i="11"/>
  <c r="Q78" i="11"/>
  <c r="Q79" i="11"/>
  <c r="Q80" i="11"/>
  <c r="Q81" i="11"/>
  <c r="Q82" i="11"/>
  <c r="Q83" i="11"/>
  <c r="Q84" i="11"/>
  <c r="B88" i="11" a="1"/>
  <c r="B88" i="11"/>
  <c r="C88" i="11"/>
  <c r="D88" i="11"/>
  <c r="E88" i="11"/>
  <c r="F88" i="11"/>
  <c r="G88" i="11"/>
  <c r="H88" i="11"/>
  <c r="I88" i="11"/>
  <c r="J88" i="11"/>
  <c r="K88" i="11"/>
  <c r="L88" i="11"/>
  <c r="B89" i="11"/>
  <c r="C89" i="11"/>
  <c r="D89" i="11"/>
  <c r="E89" i="11"/>
  <c r="F89" i="11"/>
  <c r="G89" i="11"/>
  <c r="H89" i="11"/>
  <c r="I89" i="11"/>
  <c r="J89" i="11"/>
  <c r="K89" i="11"/>
  <c r="L89" i="11"/>
  <c r="B90" i="11"/>
  <c r="C90" i="11"/>
  <c r="D90" i="11"/>
  <c r="E90" i="11"/>
  <c r="F90" i="11"/>
  <c r="G90" i="11"/>
  <c r="H90" i="11"/>
  <c r="I90" i="11"/>
  <c r="J90" i="11"/>
  <c r="K90" i="11"/>
  <c r="L90" i="11"/>
  <c r="B91" i="11"/>
  <c r="C91" i="11"/>
  <c r="D91" i="11"/>
  <c r="E91" i="11"/>
  <c r="F91" i="11"/>
  <c r="G91" i="11"/>
  <c r="H91" i="11"/>
  <c r="I91" i="11"/>
  <c r="J91" i="11"/>
  <c r="K91" i="11"/>
  <c r="L91" i="11"/>
  <c r="B92" i="11"/>
  <c r="C92" i="11"/>
  <c r="D92" i="11"/>
  <c r="E92" i="11"/>
  <c r="F92" i="11"/>
  <c r="G92" i="11"/>
  <c r="H92" i="11"/>
  <c r="I92" i="11"/>
  <c r="J92" i="11"/>
  <c r="K92" i="11"/>
  <c r="L92" i="11"/>
  <c r="B93" i="11"/>
  <c r="C93" i="11"/>
  <c r="D93" i="11"/>
  <c r="E93" i="11"/>
  <c r="F93" i="11"/>
  <c r="G93" i="11"/>
  <c r="H93" i="11"/>
  <c r="I93" i="11"/>
  <c r="J93" i="11"/>
  <c r="K93" i="11"/>
  <c r="L93" i="11"/>
  <c r="B94" i="11"/>
  <c r="C94" i="11"/>
  <c r="D94" i="11"/>
  <c r="E94" i="11"/>
  <c r="F94" i="11"/>
  <c r="G94" i="11"/>
  <c r="H94" i="11"/>
  <c r="I94" i="11"/>
  <c r="J94" i="11"/>
  <c r="K94" i="11"/>
  <c r="L94" i="11"/>
  <c r="B95" i="11"/>
  <c r="C95" i="11"/>
  <c r="D95" i="11"/>
  <c r="E95" i="11"/>
  <c r="F95" i="11"/>
  <c r="G95" i="11"/>
  <c r="H95" i="11"/>
  <c r="I95" i="11"/>
  <c r="J95" i="11"/>
  <c r="K95" i="11"/>
  <c r="L95" i="11"/>
  <c r="B96" i="11"/>
  <c r="C96" i="11"/>
  <c r="D96" i="11"/>
  <c r="E96" i="11"/>
  <c r="F96" i="11"/>
  <c r="G96" i="11"/>
  <c r="H96" i="11"/>
  <c r="I96" i="11"/>
  <c r="J96" i="11"/>
  <c r="K96" i="11"/>
  <c r="L96" i="11"/>
  <c r="B97" i="11"/>
  <c r="C97" i="11"/>
  <c r="D97" i="11"/>
  <c r="E97" i="11"/>
  <c r="F97" i="11"/>
  <c r="G97" i="11"/>
  <c r="H97" i="11"/>
  <c r="I97" i="11"/>
  <c r="J97" i="11"/>
  <c r="K97" i="11"/>
  <c r="L97" i="11"/>
  <c r="B98" i="11"/>
  <c r="C98" i="11"/>
  <c r="D98" i="11"/>
  <c r="E98" i="11"/>
  <c r="F98" i="11"/>
  <c r="G98" i="11"/>
  <c r="H98" i="11"/>
  <c r="I98" i="11"/>
  <c r="J98" i="11"/>
  <c r="K98" i="11"/>
  <c r="L98" i="11"/>
  <c r="B102" i="11" a="1"/>
  <c r="B102" i="11"/>
  <c r="B103" i="11"/>
  <c r="B104" i="11"/>
  <c r="B105" i="11"/>
  <c r="B106" i="11"/>
  <c r="B107" i="11"/>
  <c r="B108" i="11"/>
  <c r="B109" i="11"/>
  <c r="B110" i="11"/>
  <c r="B111" i="11"/>
  <c r="B112" i="11"/>
  <c r="D103" i="11" a="1"/>
  <c r="D103" i="11"/>
  <c r="D104" i="11"/>
  <c r="D105" i="11"/>
  <c r="D106" i="11"/>
  <c r="D107" i="11"/>
  <c r="D108" i="11"/>
  <c r="D109" i="11"/>
  <c r="D110" i="11"/>
  <c r="D111" i="11"/>
  <c r="D112" i="11"/>
  <c r="D120" i="11" a="1"/>
  <c r="D120" i="11"/>
  <c r="D121" i="11"/>
  <c r="D122" i="11"/>
  <c r="D123" i="11"/>
  <c r="D124" i="11"/>
  <c r="D125" i="11"/>
  <c r="D126" i="11"/>
  <c r="D127" i="11"/>
  <c r="D128" i="11"/>
  <c r="D129" i="11"/>
  <c r="A134" i="11" a="1"/>
  <c r="A134" i="11"/>
  <c r="B88" i="12" a="1"/>
  <c r="B88" i="12"/>
  <c r="B89" i="12"/>
  <c r="B90" i="12"/>
  <c r="D88" i="12" a="1"/>
  <c r="D88" i="12"/>
  <c r="E88" i="12"/>
  <c r="D89" i="12"/>
  <c r="E89" i="12"/>
  <c r="D90" i="12"/>
  <c r="E90" i="12"/>
  <c r="B91" i="12" a="1"/>
  <c r="B91" i="12"/>
  <c r="B92" i="12"/>
  <c r="B93" i="12"/>
  <c r="B94" i="12"/>
  <c r="B95" i="12"/>
  <c r="B96" i="12"/>
  <c r="B97" i="12"/>
  <c r="D91" i="12" a="1"/>
  <c r="D91" i="12"/>
  <c r="E91" i="12"/>
  <c r="D92" i="12"/>
  <c r="E92" i="12"/>
  <c r="D93" i="12"/>
  <c r="E93" i="12"/>
  <c r="D94" i="12"/>
  <c r="E94" i="12"/>
  <c r="D95" i="12"/>
  <c r="E95" i="12"/>
  <c r="D96" i="12"/>
  <c r="E96" i="12"/>
  <c r="D97" i="12"/>
  <c r="E97" i="12"/>
  <c r="E118" i="12" a="1"/>
  <c r="E118" i="12"/>
  <c r="F118" i="12"/>
  <c r="G118" i="12"/>
  <c r="H118" i="12"/>
  <c r="I118" i="12"/>
  <c r="J118" i="12"/>
  <c r="K118" i="12"/>
  <c r="L118" i="12"/>
  <c r="M118" i="12"/>
  <c r="N118" i="12"/>
  <c r="E119" i="12"/>
  <c r="F119" i="12"/>
  <c r="G119" i="12"/>
  <c r="H119" i="12"/>
  <c r="I119" i="12"/>
  <c r="J119" i="12"/>
  <c r="K119" i="12"/>
  <c r="L119" i="12"/>
  <c r="M119" i="12"/>
  <c r="N119" i="12"/>
  <c r="E120" i="12"/>
  <c r="F120" i="12"/>
  <c r="G120" i="12"/>
  <c r="H120" i="12"/>
  <c r="I120" i="12"/>
  <c r="J120" i="12"/>
  <c r="K120" i="12"/>
  <c r="L120" i="12"/>
  <c r="M120" i="12"/>
  <c r="N120" i="12"/>
  <c r="E121" i="12"/>
  <c r="F121" i="12"/>
  <c r="G121" i="12"/>
  <c r="H121" i="12"/>
  <c r="I121" i="12"/>
  <c r="J121" i="12"/>
  <c r="K121" i="12"/>
  <c r="L121" i="12"/>
  <c r="M121" i="12"/>
  <c r="N121" i="12"/>
  <c r="E122" i="12"/>
  <c r="F122" i="12"/>
  <c r="G122" i="12"/>
  <c r="H122" i="12"/>
  <c r="I122" i="12"/>
  <c r="J122" i="12"/>
  <c r="K122" i="12"/>
  <c r="L122" i="12"/>
  <c r="M122" i="12"/>
  <c r="N122" i="12"/>
  <c r="E123" i="12"/>
  <c r="F123" i="12"/>
  <c r="G123" i="12"/>
  <c r="H123" i="12"/>
  <c r="I123" i="12"/>
  <c r="J123" i="12"/>
  <c r="K123" i="12"/>
  <c r="L123" i="12"/>
  <c r="M123" i="12"/>
  <c r="N123" i="12"/>
  <c r="E124" i="12"/>
  <c r="F124" i="12"/>
  <c r="G124" i="12"/>
  <c r="H124" i="12"/>
  <c r="I124" i="12"/>
  <c r="J124" i="12"/>
  <c r="K124" i="12"/>
  <c r="L124" i="12"/>
  <c r="M124" i="12"/>
  <c r="N124" i="12"/>
  <c r="E125" i="12"/>
  <c r="F125" i="12"/>
  <c r="G125" i="12"/>
  <c r="H125" i="12"/>
  <c r="I125" i="12"/>
  <c r="J125" i="12"/>
  <c r="K125" i="12"/>
  <c r="L125" i="12"/>
  <c r="M125" i="12"/>
  <c r="N125" i="12"/>
  <c r="E126" i="12"/>
  <c r="F126" i="12"/>
  <c r="G126" i="12"/>
  <c r="H126" i="12"/>
  <c r="I126" i="12"/>
  <c r="J126" i="12"/>
  <c r="K126" i="12"/>
  <c r="L126" i="12"/>
  <c r="M126" i="12"/>
  <c r="N126" i="12"/>
  <c r="E127" i="12"/>
  <c r="F127" i="12"/>
  <c r="G127" i="12"/>
  <c r="H127" i="12"/>
  <c r="I127" i="12"/>
  <c r="J127" i="12"/>
  <c r="K127" i="12"/>
  <c r="L127" i="12"/>
  <c r="M127" i="12"/>
  <c r="N127" i="12"/>
  <c r="E115" i="12" a="1"/>
  <c r="E115" i="12"/>
  <c r="E133" i="12" a="1"/>
  <c r="E133" i="12"/>
  <c r="F115" i="12"/>
  <c r="F133" i="12" a="1"/>
  <c r="F133" i="12"/>
  <c r="G115" i="12"/>
  <c r="G133" i="12" a="1"/>
  <c r="G133" i="12"/>
  <c r="H115" i="12" a="1"/>
  <c r="H115" i="12"/>
  <c r="H133" i="12" a="1"/>
  <c r="H133" i="12"/>
  <c r="I115" i="12"/>
  <c r="I133" i="12" a="1"/>
  <c r="I133" i="12"/>
  <c r="J115" i="12"/>
  <c r="J133" i="12" a="1"/>
  <c r="J133" i="12"/>
  <c r="K115" i="12"/>
  <c r="K133" i="12" a="1"/>
  <c r="K133" i="12"/>
  <c r="L115" i="12"/>
  <c r="L133" i="12" a="1"/>
  <c r="L133" i="12"/>
  <c r="M115" i="12"/>
  <c r="M133" i="12" a="1"/>
  <c r="M133" i="12"/>
  <c r="N115" i="12"/>
  <c r="N133" i="12" a="1"/>
  <c r="N133" i="12"/>
  <c r="B116" i="12" a="1"/>
  <c r="B116" i="12"/>
  <c r="B134" i="12" a="1"/>
  <c r="B134" i="12"/>
  <c r="C116" i="12" a="1"/>
  <c r="C116" i="12"/>
  <c r="C134" i="12" a="1"/>
  <c r="C134" i="12"/>
  <c r="D116" i="12"/>
  <c r="D134" i="12" a="1"/>
  <c r="D134" i="12"/>
  <c r="E116" i="12" a="1"/>
  <c r="E116" i="12"/>
  <c r="E134" i="12" a="1"/>
  <c r="E134" i="12"/>
  <c r="F116" i="12"/>
  <c r="F134" i="12" a="1"/>
  <c r="F134" i="12"/>
  <c r="G116" i="12"/>
  <c r="G134" i="12" a="1"/>
  <c r="G134" i="12"/>
  <c r="H116" i="12" a="1"/>
  <c r="H116" i="12"/>
  <c r="H134" i="12" a="1"/>
  <c r="H134" i="12"/>
  <c r="I116" i="12"/>
  <c r="I134" i="12" a="1"/>
  <c r="I134" i="12"/>
  <c r="J116" i="12"/>
  <c r="J134" i="12" a="1"/>
  <c r="J134" i="12"/>
  <c r="K116" i="12"/>
  <c r="K134" i="12" a="1"/>
  <c r="K134" i="12"/>
  <c r="L116" i="12"/>
  <c r="L134" i="12" a="1"/>
  <c r="L134" i="12"/>
  <c r="M116" i="12"/>
  <c r="M134" i="12" a="1"/>
  <c r="M134" i="12"/>
  <c r="N116" i="12"/>
  <c r="N134" i="12" a="1"/>
  <c r="N134" i="12"/>
  <c r="B117" i="12"/>
  <c r="B135" i="12" a="1"/>
  <c r="B135" i="12"/>
  <c r="C117" i="12"/>
  <c r="C135" i="12" a="1"/>
  <c r="C135" i="12"/>
  <c r="D117" i="12"/>
  <c r="D135" i="12" a="1"/>
  <c r="D135" i="12"/>
  <c r="E117" i="12"/>
  <c r="E135" i="12" a="1"/>
  <c r="E135" i="12"/>
  <c r="F117" i="12"/>
  <c r="F135" i="12" a="1"/>
  <c r="F135" i="12"/>
  <c r="G117" i="12"/>
  <c r="G135" i="12" a="1"/>
  <c r="G135" i="12"/>
  <c r="H117" i="12"/>
  <c r="H135" i="12" a="1"/>
  <c r="H135" i="12"/>
  <c r="I117" i="12"/>
  <c r="I135" i="12" a="1"/>
  <c r="I135" i="12"/>
  <c r="J117" i="12"/>
  <c r="J135" i="12" a="1"/>
  <c r="J135" i="12"/>
  <c r="K117" i="12"/>
  <c r="K135" i="12" a="1"/>
  <c r="K135" i="12"/>
  <c r="L117" i="12"/>
  <c r="L135" i="12" a="1"/>
  <c r="L135" i="12"/>
  <c r="M117" i="12"/>
  <c r="M135" i="12" a="1"/>
  <c r="M135" i="12"/>
  <c r="N117" i="12"/>
  <c r="N135" i="12" a="1"/>
  <c r="N135" i="12"/>
  <c r="B118" i="12" a="1"/>
  <c r="B118" i="12"/>
  <c r="B136" i="12" a="1"/>
  <c r="B136" i="12"/>
  <c r="C118" i="12" a="1"/>
  <c r="C118" i="12"/>
  <c r="C136" i="12" a="1"/>
  <c r="C136" i="12"/>
  <c r="D118" i="12"/>
  <c r="D136" i="12" a="1"/>
  <c r="D136" i="12"/>
  <c r="E136" i="12" a="1"/>
  <c r="E136" i="12"/>
  <c r="F136" i="12"/>
  <c r="G136" i="12"/>
  <c r="H136" i="12"/>
  <c r="I136" i="12"/>
  <c r="J136" i="12"/>
  <c r="K136" i="12"/>
  <c r="L136" i="12"/>
  <c r="M136" i="12"/>
  <c r="N136" i="12"/>
  <c r="E137" i="12"/>
  <c r="F137" i="12"/>
  <c r="G137" i="12"/>
  <c r="H137" i="12"/>
  <c r="I137" i="12"/>
  <c r="J137" i="12"/>
  <c r="K137" i="12"/>
  <c r="L137" i="12"/>
  <c r="M137" i="12"/>
  <c r="N137" i="12"/>
  <c r="E138" i="12"/>
  <c r="F138" i="12"/>
  <c r="G138" i="12"/>
  <c r="H138" i="12"/>
  <c r="I138" i="12"/>
  <c r="J138" i="12"/>
  <c r="K138" i="12"/>
  <c r="L138" i="12"/>
  <c r="M138" i="12"/>
  <c r="N138" i="12"/>
  <c r="E139" i="12"/>
  <c r="F139" i="12"/>
  <c r="G139" i="12"/>
  <c r="H139" i="12"/>
  <c r="I139" i="12"/>
  <c r="J139" i="12"/>
  <c r="K139" i="12"/>
  <c r="L139" i="12"/>
  <c r="M139" i="12"/>
  <c r="N139" i="12"/>
  <c r="E140" i="12"/>
  <c r="F140" i="12"/>
  <c r="G140" i="12"/>
  <c r="H140" i="12"/>
  <c r="I140" i="12"/>
  <c r="J140" i="12"/>
  <c r="K140" i="12"/>
  <c r="L140" i="12"/>
  <c r="M140" i="12"/>
  <c r="N140" i="12"/>
  <c r="E141" i="12"/>
  <c r="F141" i="12"/>
  <c r="G141" i="12"/>
  <c r="H141" i="12"/>
  <c r="I141" i="12"/>
  <c r="J141" i="12"/>
  <c r="K141" i="12"/>
  <c r="L141" i="12"/>
  <c r="M141" i="12"/>
  <c r="N141" i="12"/>
  <c r="E142" i="12"/>
  <c r="F142" i="12"/>
  <c r="G142" i="12"/>
  <c r="H142" i="12"/>
  <c r="I142" i="12"/>
  <c r="J142" i="12"/>
  <c r="K142" i="12"/>
  <c r="L142" i="12"/>
  <c r="M142" i="12"/>
  <c r="N142" i="12"/>
  <c r="E143" i="12"/>
  <c r="F143" i="12"/>
  <c r="G143" i="12"/>
  <c r="H143" i="12"/>
  <c r="I143" i="12"/>
  <c r="J143" i="12"/>
  <c r="K143" i="12"/>
  <c r="L143" i="12"/>
  <c r="M143" i="12"/>
  <c r="N143" i="12"/>
  <c r="E144" i="12"/>
  <c r="F144" i="12"/>
  <c r="G144" i="12"/>
  <c r="H144" i="12"/>
  <c r="I144" i="12"/>
  <c r="J144" i="12"/>
  <c r="K144" i="12"/>
  <c r="L144" i="12"/>
  <c r="M144" i="12"/>
  <c r="N144" i="12"/>
  <c r="E145" i="12"/>
  <c r="F145" i="12"/>
  <c r="G145" i="12"/>
  <c r="H145" i="12"/>
  <c r="I145" i="12"/>
  <c r="J145" i="12"/>
  <c r="K145" i="12"/>
  <c r="L145" i="12"/>
  <c r="M145" i="12"/>
  <c r="N145" i="12"/>
  <c r="P136" i="12" a="1"/>
  <c r="P136" i="12"/>
  <c r="P137" i="12"/>
  <c r="P138" i="12"/>
  <c r="P139" i="12"/>
  <c r="P140" i="12"/>
  <c r="P141" i="12"/>
  <c r="P142" i="12"/>
  <c r="P143" i="12"/>
  <c r="P144" i="12"/>
  <c r="P145" i="12"/>
  <c r="B119" i="12"/>
  <c r="B137" i="12" a="1"/>
  <c r="B137" i="12"/>
  <c r="C119" i="12"/>
  <c r="C137" i="12" a="1"/>
  <c r="C137" i="12"/>
  <c r="D119" i="12"/>
  <c r="D137" i="12" a="1"/>
  <c r="D137" i="12"/>
  <c r="B120" i="12"/>
  <c r="B138" i="12" a="1"/>
  <c r="B138" i="12"/>
  <c r="C120" i="12"/>
  <c r="C138" i="12" a="1"/>
  <c r="C138" i="12"/>
  <c r="D120" i="12"/>
  <c r="D138" i="12" a="1"/>
  <c r="D138" i="12"/>
  <c r="B121" i="12" a="1"/>
  <c r="B121" i="12"/>
  <c r="B139" i="12" a="1"/>
  <c r="B139" i="12"/>
  <c r="C121" i="12" a="1"/>
  <c r="C121" i="12"/>
  <c r="C139" i="12" a="1"/>
  <c r="C139" i="12"/>
  <c r="D121" i="12"/>
  <c r="D139" i="12" a="1"/>
  <c r="D139" i="12"/>
  <c r="B122" i="12"/>
  <c r="B140" i="12" a="1"/>
  <c r="B140" i="12"/>
  <c r="C122" i="12"/>
  <c r="C140" i="12" a="1"/>
  <c r="C140" i="12"/>
  <c r="D122" i="12"/>
  <c r="D140" i="12" a="1"/>
  <c r="D140" i="12"/>
  <c r="B123" i="12"/>
  <c r="B141" i="12" a="1"/>
  <c r="B141" i="12"/>
  <c r="C123" i="12"/>
  <c r="C141" i="12" a="1"/>
  <c r="C141" i="12"/>
  <c r="D123" i="12"/>
  <c r="D141" i="12" a="1"/>
  <c r="D141" i="12"/>
  <c r="B124" i="12"/>
  <c r="B142" i="12" a="1"/>
  <c r="B142" i="12"/>
  <c r="C124" i="12"/>
  <c r="C142" i="12" a="1"/>
  <c r="C142" i="12"/>
  <c r="D124" i="12"/>
  <c r="D142" i="12" a="1"/>
  <c r="D142" i="12"/>
  <c r="B125" i="12"/>
  <c r="B143" i="12" a="1"/>
  <c r="B143" i="12"/>
  <c r="C125" i="12"/>
  <c r="C143" i="12" a="1"/>
  <c r="C143" i="12"/>
  <c r="D125" i="12"/>
  <c r="D143" i="12" a="1"/>
  <c r="D143" i="12"/>
  <c r="B126" i="12"/>
  <c r="B144" i="12" a="1"/>
  <c r="B144" i="12"/>
  <c r="C126" i="12"/>
  <c r="C144" i="12" a="1"/>
  <c r="C144" i="12"/>
  <c r="D126" i="12"/>
  <c r="D144" i="12" a="1"/>
  <c r="D144" i="12"/>
  <c r="B127" i="12"/>
  <c r="B145" i="12" a="1"/>
  <c r="B145" i="12"/>
  <c r="C127" i="12"/>
  <c r="C145" i="12" a="1"/>
  <c r="C145" i="12"/>
  <c r="D127" i="12"/>
  <c r="D145" i="12" a="1"/>
  <c r="D145" i="12"/>
  <c r="C149" i="12" a="1"/>
  <c r="C149" i="12"/>
  <c r="D149" i="12"/>
  <c r="E149" i="12"/>
  <c r="F149" i="12"/>
  <c r="G149" i="12"/>
  <c r="H149" i="12"/>
  <c r="I149" i="12"/>
  <c r="J149" i="12"/>
  <c r="K149" i="12"/>
  <c r="L149" i="12"/>
  <c r="M149" i="12"/>
  <c r="B150" i="12" a="1"/>
  <c r="B150" i="12"/>
  <c r="B151" i="12"/>
  <c r="B152" i="12"/>
  <c r="B153" i="12"/>
  <c r="B154" i="12"/>
  <c r="B155" i="12"/>
  <c r="B156" i="12"/>
  <c r="B157" i="12"/>
  <c r="B158" i="12"/>
  <c r="B159" i="12"/>
  <c r="B160" i="12"/>
  <c r="C150" i="12" a="1"/>
  <c r="C150" i="12"/>
  <c r="D150" i="12"/>
  <c r="E150" i="12"/>
  <c r="F150" i="12"/>
  <c r="G150" i="12"/>
  <c r="H150" i="12"/>
  <c r="I150" i="12"/>
  <c r="J150" i="12"/>
  <c r="K150" i="12"/>
  <c r="L150" i="12"/>
  <c r="M150" i="12"/>
  <c r="C151" i="12"/>
  <c r="D151" i="12"/>
  <c r="E151" i="12"/>
  <c r="F151" i="12"/>
  <c r="G151" i="12"/>
  <c r="H151" i="12"/>
  <c r="I151" i="12"/>
  <c r="J151" i="12"/>
  <c r="K151" i="12"/>
  <c r="L151" i="12"/>
  <c r="M151" i="12"/>
  <c r="C152" i="12"/>
  <c r="D152" i="12"/>
  <c r="E152" i="12"/>
  <c r="F152" i="12"/>
  <c r="G152" i="12"/>
  <c r="H152" i="12"/>
  <c r="I152" i="12"/>
  <c r="J152" i="12"/>
  <c r="K152" i="12"/>
  <c r="L152" i="12"/>
  <c r="M152" i="12"/>
  <c r="C153" i="12"/>
  <c r="D153" i="12"/>
  <c r="E153" i="12"/>
  <c r="F153" i="12"/>
  <c r="G153" i="12"/>
  <c r="H153" i="12"/>
  <c r="I153" i="12"/>
  <c r="J153" i="12"/>
  <c r="K153" i="12"/>
  <c r="L153" i="12"/>
  <c r="M153" i="12"/>
  <c r="C154" i="12"/>
  <c r="D154" i="12"/>
  <c r="E154" i="12"/>
  <c r="F154" i="12"/>
  <c r="G154" i="12"/>
  <c r="H154" i="12"/>
  <c r="I154" i="12"/>
  <c r="J154" i="12"/>
  <c r="K154" i="12"/>
  <c r="L154" i="12"/>
  <c r="M154" i="12"/>
  <c r="C155" i="12"/>
  <c r="D155" i="12"/>
  <c r="E155" i="12"/>
  <c r="F155" i="12"/>
  <c r="G155" i="12"/>
  <c r="H155" i="12"/>
  <c r="I155" i="12"/>
  <c r="J155" i="12"/>
  <c r="K155" i="12"/>
  <c r="L155" i="12"/>
  <c r="M155" i="12"/>
  <c r="C156" i="12"/>
  <c r="D156" i="12"/>
  <c r="E156" i="12"/>
  <c r="F156" i="12"/>
  <c r="G156" i="12"/>
  <c r="H156" i="12"/>
  <c r="I156" i="12"/>
  <c r="J156" i="12"/>
  <c r="K156" i="12"/>
  <c r="L156" i="12"/>
  <c r="M156" i="12"/>
  <c r="C157" i="12"/>
  <c r="D157" i="12"/>
  <c r="E157" i="12"/>
  <c r="F157" i="12"/>
  <c r="G157" i="12"/>
  <c r="H157" i="12"/>
  <c r="I157" i="12"/>
  <c r="J157" i="12"/>
  <c r="K157" i="12"/>
  <c r="L157" i="12"/>
  <c r="M157" i="12"/>
  <c r="C158" i="12"/>
  <c r="D158" i="12"/>
  <c r="E158" i="12"/>
  <c r="F158" i="12"/>
  <c r="G158" i="12"/>
  <c r="H158" i="12"/>
  <c r="I158" i="12"/>
  <c r="J158" i="12"/>
  <c r="K158" i="12"/>
  <c r="L158" i="12"/>
  <c r="M158" i="12"/>
  <c r="C159" i="12"/>
  <c r="D159" i="12"/>
  <c r="E159" i="12"/>
  <c r="F159" i="12"/>
  <c r="G159" i="12"/>
  <c r="H159" i="12"/>
  <c r="I159" i="12"/>
  <c r="J159" i="12"/>
  <c r="K159" i="12"/>
  <c r="L159" i="12"/>
  <c r="M159" i="12"/>
  <c r="C160" i="12"/>
  <c r="D160" i="12"/>
  <c r="E160" i="12"/>
  <c r="F160" i="12"/>
  <c r="G160" i="12"/>
  <c r="H160" i="12"/>
  <c r="I160" i="12"/>
  <c r="J160" i="12"/>
  <c r="K160" i="12"/>
  <c r="L160" i="12"/>
  <c r="M160" i="12"/>
  <c r="P150" i="12" a="1"/>
  <c r="P150" i="12"/>
  <c r="P151" i="12"/>
  <c r="P152" i="12"/>
  <c r="P153" i="12"/>
  <c r="P154" i="12"/>
  <c r="P155" i="12"/>
  <c r="P156" i="12"/>
  <c r="P157" i="12"/>
  <c r="P158" i="12"/>
  <c r="P159" i="12"/>
  <c r="P160" i="12"/>
  <c r="B164" i="12" a="1"/>
  <c r="B164" i="12"/>
  <c r="C164" i="12"/>
  <c r="D164" i="12"/>
  <c r="E164" i="12"/>
  <c r="F164" i="12"/>
  <c r="G164" i="12"/>
  <c r="H164" i="12"/>
  <c r="I164" i="12"/>
  <c r="J164" i="12"/>
  <c r="K164" i="12"/>
  <c r="L164" i="12"/>
  <c r="M164" i="12"/>
  <c r="B165" i="12"/>
  <c r="C165" i="12"/>
  <c r="D165" i="12"/>
  <c r="E165" i="12"/>
  <c r="F165" i="12"/>
  <c r="G165" i="12"/>
  <c r="H165" i="12"/>
  <c r="I165" i="12"/>
  <c r="J165" i="12"/>
  <c r="K165" i="12"/>
  <c r="L165" i="12"/>
  <c r="M165" i="12"/>
  <c r="B166" i="12"/>
  <c r="C166" i="12"/>
  <c r="D166" i="12"/>
  <c r="E166" i="12"/>
  <c r="F166" i="12"/>
  <c r="G166" i="12"/>
  <c r="H166" i="12"/>
  <c r="I166" i="12"/>
  <c r="J166" i="12"/>
  <c r="K166" i="12"/>
  <c r="L166" i="12"/>
  <c r="M166" i="12"/>
  <c r="B167" i="12"/>
  <c r="C167" i="12"/>
  <c r="D167" i="12"/>
  <c r="E167" i="12"/>
  <c r="F167" i="12"/>
  <c r="G167" i="12"/>
  <c r="H167" i="12"/>
  <c r="I167" i="12"/>
  <c r="J167" i="12"/>
  <c r="K167" i="12"/>
  <c r="L167" i="12"/>
  <c r="M167" i="12"/>
  <c r="B168" i="12"/>
  <c r="C168" i="12"/>
  <c r="D168" i="12"/>
  <c r="E168" i="12"/>
  <c r="F168" i="12"/>
  <c r="G168" i="12"/>
  <c r="H168" i="12"/>
  <c r="I168" i="12"/>
  <c r="J168" i="12"/>
  <c r="K168" i="12"/>
  <c r="L168" i="12"/>
  <c r="M168" i="12"/>
  <c r="B169" i="12"/>
  <c r="C169" i="12"/>
  <c r="D169" i="12"/>
  <c r="E169" i="12"/>
  <c r="F169" i="12"/>
  <c r="G169" i="12"/>
  <c r="H169" i="12"/>
  <c r="I169" i="12"/>
  <c r="J169" i="12"/>
  <c r="K169" i="12"/>
  <c r="L169" i="12"/>
  <c r="M169" i="12"/>
  <c r="B170" i="12"/>
  <c r="C170" i="12"/>
  <c r="D170" i="12"/>
  <c r="E170" i="12"/>
  <c r="F170" i="12"/>
  <c r="G170" i="12"/>
  <c r="H170" i="12"/>
  <c r="I170" i="12"/>
  <c r="J170" i="12"/>
  <c r="K170" i="12"/>
  <c r="L170" i="12"/>
  <c r="M170" i="12"/>
  <c r="B171" i="12"/>
  <c r="C171" i="12"/>
  <c r="D171" i="12"/>
  <c r="E171" i="12"/>
  <c r="F171" i="12"/>
  <c r="G171" i="12"/>
  <c r="H171" i="12"/>
  <c r="I171" i="12"/>
  <c r="J171" i="12"/>
  <c r="K171" i="12"/>
  <c r="L171" i="12"/>
  <c r="M171" i="12"/>
  <c r="B172" i="12"/>
  <c r="C172" i="12"/>
  <c r="D172" i="12"/>
  <c r="E172" i="12"/>
  <c r="F172" i="12"/>
  <c r="G172" i="12"/>
  <c r="H172" i="12"/>
  <c r="I172" i="12"/>
  <c r="J172" i="12"/>
  <c r="K172" i="12"/>
  <c r="L172" i="12"/>
  <c r="M172" i="12"/>
  <c r="B173" i="12"/>
  <c r="C173" i="12"/>
  <c r="D173" i="12"/>
  <c r="E173" i="12"/>
  <c r="F173" i="12"/>
  <c r="G173" i="12"/>
  <c r="H173" i="12"/>
  <c r="I173" i="12"/>
  <c r="J173" i="12"/>
  <c r="K173" i="12"/>
  <c r="L173" i="12"/>
  <c r="M173" i="12"/>
  <c r="B174" i="12"/>
  <c r="C174" i="12"/>
  <c r="D174" i="12"/>
  <c r="E174" i="12"/>
  <c r="F174" i="12"/>
  <c r="G174" i="12"/>
  <c r="H174" i="12"/>
  <c r="I174" i="12"/>
  <c r="J174" i="12"/>
  <c r="K174" i="12"/>
  <c r="L174" i="12"/>
  <c r="M174" i="12"/>
  <c r="B175" i="12"/>
  <c r="C175" i="12"/>
  <c r="D175" i="12"/>
  <c r="E175" i="12"/>
  <c r="F175" i="12"/>
  <c r="G175" i="12"/>
  <c r="H175" i="12"/>
  <c r="I175" i="12"/>
  <c r="J175" i="12"/>
  <c r="K175" i="12"/>
  <c r="L175" i="12"/>
  <c r="M175" i="12"/>
  <c r="C178" i="12" a="1"/>
  <c r="C178" i="12"/>
  <c r="C192" i="12" a="1"/>
  <c r="C192" i="12"/>
  <c r="F192" i="12"/>
  <c r="O192" i="12" a="1"/>
  <c r="O192" i="12"/>
  <c r="C189" i="12"/>
  <c r="C188" i="12"/>
  <c r="C187" i="12"/>
  <c r="C186" i="12"/>
  <c r="C185" i="12"/>
  <c r="C184" i="12"/>
  <c r="C183" i="12"/>
  <c r="C182" i="12"/>
  <c r="C181" i="12"/>
  <c r="C180" i="12"/>
  <c r="C179" i="12"/>
  <c r="C194" i="12" a="1"/>
  <c r="C194" i="12"/>
  <c r="F194" i="12"/>
  <c r="O194" i="12" a="1"/>
  <c r="O194" i="12"/>
  <c r="C195" i="12" a="1"/>
  <c r="C195" i="12"/>
  <c r="F195" i="12"/>
  <c r="O195" i="12" a="1"/>
  <c r="O195" i="12"/>
  <c r="C196" i="12"/>
  <c r="F196" i="12"/>
  <c r="O196" i="12" a="1"/>
  <c r="O196" i="12"/>
  <c r="C197" i="12"/>
  <c r="F197" i="12"/>
  <c r="O197" i="12" a="1"/>
  <c r="O197" i="12"/>
  <c r="C198" i="12"/>
  <c r="F198" i="12"/>
  <c r="O198" i="12" a="1"/>
  <c r="O198" i="12"/>
  <c r="C199" i="12"/>
  <c r="F199" i="12"/>
  <c r="O199" i="12" a="1"/>
  <c r="O199" i="12"/>
  <c r="C200" i="12"/>
  <c r="F200" i="12"/>
  <c r="O200" i="12" a="1"/>
  <c r="O200" i="12"/>
  <c r="C201" i="12"/>
  <c r="F201" i="12"/>
  <c r="O201" i="12" a="1"/>
  <c r="O201" i="12"/>
  <c r="C202" i="12"/>
  <c r="F202" i="12"/>
  <c r="O202" i="12" a="1"/>
  <c r="O202" i="12"/>
  <c r="C203" i="12"/>
  <c r="F203" i="12"/>
  <c r="O203" i="12" a="1"/>
  <c r="O203" i="12"/>
  <c r="C204" i="12"/>
  <c r="F204" i="12"/>
  <c r="O204" i="12" a="1"/>
  <c r="O204" i="12"/>
  <c r="B100" i="13" a="1"/>
  <c r="B100" i="13"/>
  <c r="B101" i="13"/>
  <c r="B102" i="13"/>
  <c r="D100" i="13" a="1"/>
  <c r="D100" i="13"/>
  <c r="E100" i="13"/>
  <c r="D101" i="13"/>
  <c r="E101" i="13"/>
  <c r="D102" i="13"/>
  <c r="E102" i="13"/>
  <c r="B103" i="13" a="1"/>
  <c r="B103" i="13"/>
  <c r="B104" i="13"/>
  <c r="B105" i="13"/>
  <c r="B106" i="13"/>
  <c r="B107" i="13"/>
  <c r="B108" i="13"/>
  <c r="B109" i="13"/>
  <c r="D103" i="13" a="1"/>
  <c r="D103" i="13"/>
  <c r="E103" i="13"/>
  <c r="D104" i="13"/>
  <c r="E104" i="13"/>
  <c r="D105" i="13"/>
  <c r="E105" i="13"/>
  <c r="D106" i="13"/>
  <c r="E106" i="13"/>
  <c r="D107" i="13"/>
  <c r="E107" i="13"/>
  <c r="D108" i="13"/>
  <c r="E108" i="13"/>
  <c r="D109" i="13"/>
  <c r="E109" i="13"/>
  <c r="E116" i="13" a="1"/>
  <c r="E116" i="13"/>
  <c r="F116" i="13"/>
  <c r="G116" i="13"/>
  <c r="H116" i="13"/>
  <c r="I116" i="13"/>
  <c r="J116" i="13"/>
  <c r="K116" i="13"/>
  <c r="L116" i="13"/>
  <c r="M116" i="13"/>
  <c r="N116" i="13"/>
  <c r="E117" i="13"/>
  <c r="F117" i="13"/>
  <c r="G117" i="13"/>
  <c r="H117" i="13"/>
  <c r="I117" i="13"/>
  <c r="J117" i="13"/>
  <c r="K117" i="13"/>
  <c r="L117" i="13"/>
  <c r="M117" i="13"/>
  <c r="N117" i="13"/>
  <c r="E118" i="13"/>
  <c r="F118" i="13"/>
  <c r="G118" i="13"/>
  <c r="H118" i="13"/>
  <c r="I118" i="13"/>
  <c r="J118" i="13"/>
  <c r="K118" i="13"/>
  <c r="L118" i="13"/>
  <c r="M118" i="13"/>
  <c r="N118" i="13"/>
  <c r="E119" i="13"/>
  <c r="F119" i="13"/>
  <c r="G119" i="13"/>
  <c r="H119" i="13"/>
  <c r="I119" i="13"/>
  <c r="J119" i="13"/>
  <c r="K119" i="13"/>
  <c r="L119" i="13"/>
  <c r="M119" i="13"/>
  <c r="N119" i="13"/>
  <c r="E120" i="13"/>
  <c r="F120" i="13"/>
  <c r="G120" i="13"/>
  <c r="H120" i="13"/>
  <c r="I120" i="13"/>
  <c r="J120" i="13"/>
  <c r="K120" i="13"/>
  <c r="L120" i="13"/>
  <c r="M120" i="13"/>
  <c r="N120" i="13"/>
  <c r="E121" i="13"/>
  <c r="F121" i="13"/>
  <c r="G121" i="13"/>
  <c r="H121" i="13"/>
  <c r="I121" i="13"/>
  <c r="J121" i="13"/>
  <c r="K121" i="13"/>
  <c r="L121" i="13"/>
  <c r="M121" i="13"/>
  <c r="N121" i="13"/>
  <c r="E122" i="13"/>
  <c r="F122" i="13"/>
  <c r="G122" i="13"/>
  <c r="H122" i="13"/>
  <c r="I122" i="13"/>
  <c r="J122" i="13"/>
  <c r="K122" i="13"/>
  <c r="L122" i="13"/>
  <c r="M122" i="13"/>
  <c r="N122" i="13"/>
  <c r="E123" i="13"/>
  <c r="F123" i="13"/>
  <c r="G123" i="13"/>
  <c r="H123" i="13"/>
  <c r="I123" i="13"/>
  <c r="J123" i="13"/>
  <c r="K123" i="13"/>
  <c r="L123" i="13"/>
  <c r="M123" i="13"/>
  <c r="N123" i="13"/>
  <c r="E124" i="13"/>
  <c r="F124" i="13"/>
  <c r="G124" i="13"/>
  <c r="H124" i="13"/>
  <c r="I124" i="13"/>
  <c r="J124" i="13"/>
  <c r="K124" i="13"/>
  <c r="L124" i="13"/>
  <c r="M124" i="13"/>
  <c r="N124" i="13"/>
  <c r="E125" i="13"/>
  <c r="F125" i="13"/>
  <c r="G125" i="13"/>
  <c r="H125" i="13"/>
  <c r="I125" i="13"/>
  <c r="J125" i="13"/>
  <c r="K125" i="13"/>
  <c r="L125" i="13"/>
  <c r="M125" i="13"/>
  <c r="N125" i="13"/>
  <c r="E113" i="13" a="1"/>
  <c r="E113" i="13"/>
  <c r="E131" i="13" a="1"/>
  <c r="E131" i="13"/>
  <c r="F113" i="13"/>
  <c r="F131" i="13" a="1"/>
  <c r="F131" i="13"/>
  <c r="G113" i="13"/>
  <c r="G131" i="13" a="1"/>
  <c r="G131" i="13"/>
  <c r="H113" i="13" a="1"/>
  <c r="H113" i="13"/>
  <c r="H131" i="13" a="1"/>
  <c r="H131" i="13"/>
  <c r="I113" i="13"/>
  <c r="I131" i="13" a="1"/>
  <c r="I131" i="13"/>
  <c r="J113" i="13"/>
  <c r="J131" i="13" a="1"/>
  <c r="J131" i="13"/>
  <c r="K113" i="13"/>
  <c r="K131" i="13" a="1"/>
  <c r="K131" i="13"/>
  <c r="L113" i="13"/>
  <c r="L131" i="13" a="1"/>
  <c r="L131" i="13"/>
  <c r="M113" i="13"/>
  <c r="M131" i="13" a="1"/>
  <c r="M131" i="13"/>
  <c r="N113" i="13"/>
  <c r="N131" i="13" a="1"/>
  <c r="N131" i="13"/>
  <c r="B114" i="13" a="1"/>
  <c r="B114" i="13"/>
  <c r="B132" i="13" a="1"/>
  <c r="B132" i="13"/>
  <c r="C114" i="13" a="1"/>
  <c r="C114" i="13"/>
  <c r="C132" i="13"/>
  <c r="D114" i="13"/>
  <c r="D132" i="13"/>
  <c r="E114" i="13" a="1"/>
  <c r="E114" i="13"/>
  <c r="E132" i="13"/>
  <c r="F114" i="13"/>
  <c r="F132" i="13"/>
  <c r="G114" i="13"/>
  <c r="G132" i="13"/>
  <c r="H114" i="13" a="1"/>
  <c r="H114" i="13"/>
  <c r="H132" i="13"/>
  <c r="I114" i="13"/>
  <c r="I132" i="13"/>
  <c r="J114" i="13"/>
  <c r="J132" i="13"/>
  <c r="K114" i="13"/>
  <c r="K132" i="13"/>
  <c r="L114" i="13"/>
  <c r="L132" i="13"/>
  <c r="M114" i="13"/>
  <c r="M132" i="13"/>
  <c r="N114" i="13"/>
  <c r="N132" i="13"/>
  <c r="B115" i="13"/>
  <c r="B133" i="13" a="1"/>
  <c r="B133" i="13"/>
  <c r="C115" i="13"/>
  <c r="C133" i="13"/>
  <c r="D115" i="13"/>
  <c r="D133" i="13"/>
  <c r="E115" i="13"/>
  <c r="E133" i="13"/>
  <c r="F115" i="13"/>
  <c r="F133" i="13"/>
  <c r="G115" i="13"/>
  <c r="G133" i="13"/>
  <c r="H115" i="13"/>
  <c r="H133" i="13"/>
  <c r="I115" i="13"/>
  <c r="I133" i="13"/>
  <c r="J115" i="13"/>
  <c r="J133" i="13"/>
  <c r="K115" i="13"/>
  <c r="K133" i="13"/>
  <c r="L115" i="13"/>
  <c r="L133" i="13"/>
  <c r="M115" i="13"/>
  <c r="M133" i="13"/>
  <c r="N115" i="13"/>
  <c r="N133" i="13"/>
  <c r="B116" i="13" a="1"/>
  <c r="B116" i="13"/>
  <c r="B134" i="13" a="1"/>
  <c r="B134" i="13"/>
  <c r="C116" i="13" a="1"/>
  <c r="C116" i="13"/>
  <c r="C134" i="13"/>
  <c r="D116" i="13"/>
  <c r="D134" i="13"/>
  <c r="E134" i="13" a="1"/>
  <c r="E134" i="13"/>
  <c r="F134" i="13"/>
  <c r="G134" i="13"/>
  <c r="H134" i="13"/>
  <c r="I134" i="13"/>
  <c r="J134" i="13"/>
  <c r="K134" i="13"/>
  <c r="L134" i="13"/>
  <c r="M134" i="13"/>
  <c r="N134" i="13"/>
  <c r="E135" i="13"/>
  <c r="F135" i="13"/>
  <c r="G135" i="13"/>
  <c r="H135" i="13"/>
  <c r="I135" i="13"/>
  <c r="J135" i="13"/>
  <c r="K135" i="13"/>
  <c r="L135" i="13"/>
  <c r="M135" i="13"/>
  <c r="N135" i="13"/>
  <c r="E136" i="13"/>
  <c r="F136" i="13"/>
  <c r="G136" i="13"/>
  <c r="H136" i="13"/>
  <c r="I136" i="13"/>
  <c r="J136" i="13"/>
  <c r="K136" i="13"/>
  <c r="L136" i="13"/>
  <c r="M136" i="13"/>
  <c r="N136" i="13"/>
  <c r="E137" i="13"/>
  <c r="F137" i="13"/>
  <c r="G137" i="13"/>
  <c r="H137" i="13"/>
  <c r="I137" i="13"/>
  <c r="J137" i="13"/>
  <c r="K137" i="13"/>
  <c r="L137" i="13"/>
  <c r="M137" i="13"/>
  <c r="N137" i="13"/>
  <c r="E138" i="13"/>
  <c r="F138" i="13"/>
  <c r="G138" i="13"/>
  <c r="H138" i="13"/>
  <c r="I138" i="13"/>
  <c r="J138" i="13"/>
  <c r="K138" i="13"/>
  <c r="L138" i="13"/>
  <c r="M138" i="13"/>
  <c r="N138" i="13"/>
  <c r="E139" i="13"/>
  <c r="F139" i="13"/>
  <c r="G139" i="13"/>
  <c r="H139" i="13"/>
  <c r="I139" i="13"/>
  <c r="J139" i="13"/>
  <c r="K139" i="13"/>
  <c r="L139" i="13"/>
  <c r="M139" i="13"/>
  <c r="N139" i="13"/>
  <c r="E140" i="13"/>
  <c r="F140" i="13"/>
  <c r="G140" i="13"/>
  <c r="H140" i="13"/>
  <c r="I140" i="13"/>
  <c r="J140" i="13"/>
  <c r="K140" i="13"/>
  <c r="L140" i="13"/>
  <c r="M140" i="13"/>
  <c r="N140" i="13"/>
  <c r="E141" i="13"/>
  <c r="F141" i="13"/>
  <c r="G141" i="13"/>
  <c r="H141" i="13"/>
  <c r="I141" i="13"/>
  <c r="J141" i="13"/>
  <c r="K141" i="13"/>
  <c r="L141" i="13"/>
  <c r="M141" i="13"/>
  <c r="N141" i="13"/>
  <c r="E142" i="13"/>
  <c r="F142" i="13"/>
  <c r="G142" i="13"/>
  <c r="H142" i="13"/>
  <c r="I142" i="13"/>
  <c r="J142" i="13"/>
  <c r="K142" i="13"/>
  <c r="L142" i="13"/>
  <c r="M142" i="13"/>
  <c r="N142" i="13"/>
  <c r="E143" i="13"/>
  <c r="F143" i="13"/>
  <c r="G143" i="13"/>
  <c r="H143" i="13"/>
  <c r="I143" i="13"/>
  <c r="J143" i="13"/>
  <c r="K143" i="13"/>
  <c r="L143" i="13"/>
  <c r="M143" i="13"/>
  <c r="N143" i="13"/>
  <c r="P134" i="13" a="1"/>
  <c r="P134" i="13"/>
  <c r="P135" i="13"/>
  <c r="P136" i="13"/>
  <c r="P137" i="13"/>
  <c r="P138" i="13"/>
  <c r="P139" i="13"/>
  <c r="P140" i="13"/>
  <c r="P141" i="13"/>
  <c r="P142" i="13"/>
  <c r="P143" i="13"/>
  <c r="B117" i="13"/>
  <c r="B135" i="13" a="1"/>
  <c r="B135" i="13"/>
  <c r="C117" i="13"/>
  <c r="C135" i="13"/>
  <c r="D117" i="13"/>
  <c r="D135" i="13"/>
  <c r="B118" i="13"/>
  <c r="B136" i="13" a="1"/>
  <c r="B136" i="13"/>
  <c r="C118" i="13"/>
  <c r="C136" i="13"/>
  <c r="D118" i="13"/>
  <c r="D136" i="13"/>
  <c r="B119" i="13" a="1"/>
  <c r="B119" i="13"/>
  <c r="B137" i="13" a="1"/>
  <c r="B137" i="13"/>
  <c r="C119" i="13" a="1"/>
  <c r="C119" i="13"/>
  <c r="C137" i="13"/>
  <c r="D119" i="13"/>
  <c r="D137" i="13"/>
  <c r="B120" i="13"/>
  <c r="B138" i="13" a="1"/>
  <c r="B138" i="13"/>
  <c r="C120" i="13"/>
  <c r="C138" i="13"/>
  <c r="D120" i="13"/>
  <c r="D138" i="13"/>
  <c r="B121" i="13"/>
  <c r="B139" i="13" a="1"/>
  <c r="B139" i="13"/>
  <c r="C121" i="13"/>
  <c r="C139" i="13"/>
  <c r="D121" i="13"/>
  <c r="D139" i="13"/>
  <c r="B122" i="13"/>
  <c r="B140" i="13" a="1"/>
  <c r="B140" i="13"/>
  <c r="C122" i="13"/>
  <c r="C140" i="13"/>
  <c r="D122" i="13"/>
  <c r="D140" i="13"/>
  <c r="B123" i="13"/>
  <c r="B141" i="13" a="1"/>
  <c r="B141" i="13"/>
  <c r="C123" i="13"/>
  <c r="C141" i="13"/>
  <c r="D123" i="13"/>
  <c r="D141" i="13"/>
  <c r="B124" i="13"/>
  <c r="B142" i="13" a="1"/>
  <c r="B142" i="13"/>
  <c r="C124" i="13"/>
  <c r="C142" i="13"/>
  <c r="D124" i="13"/>
  <c r="D142" i="13"/>
  <c r="B125" i="13"/>
  <c r="B143" i="13" a="1"/>
  <c r="B143" i="13"/>
  <c r="C125" i="13"/>
  <c r="C143" i="13"/>
  <c r="D125" i="13"/>
  <c r="D143" i="13"/>
  <c r="C147" i="13" a="1"/>
  <c r="C147" i="13"/>
  <c r="D147" i="13"/>
  <c r="E147" i="13"/>
  <c r="F147" i="13"/>
  <c r="G147" i="13"/>
  <c r="H147" i="13"/>
  <c r="I147" i="13"/>
  <c r="J147" i="13"/>
  <c r="K147" i="13"/>
  <c r="L147" i="13"/>
  <c r="M147" i="13"/>
  <c r="B148" i="13" a="1"/>
  <c r="B148" i="13"/>
  <c r="B149" i="13"/>
  <c r="B150" i="13"/>
  <c r="B151" i="13"/>
  <c r="B152" i="13"/>
  <c r="B153" i="13"/>
  <c r="B154" i="13"/>
  <c r="B155" i="13"/>
  <c r="B156" i="13"/>
  <c r="B157" i="13"/>
  <c r="B158" i="13"/>
  <c r="C148" i="13" a="1"/>
  <c r="C148" i="13"/>
  <c r="D148" i="13"/>
  <c r="E148" i="13"/>
  <c r="F148" i="13"/>
  <c r="G148" i="13"/>
  <c r="H148" i="13"/>
  <c r="I148" i="13"/>
  <c r="J148" i="13"/>
  <c r="K148" i="13"/>
  <c r="L148" i="13"/>
  <c r="M148" i="13"/>
  <c r="C149" i="13"/>
  <c r="D149" i="13"/>
  <c r="E149" i="13"/>
  <c r="F149" i="13"/>
  <c r="G149" i="13"/>
  <c r="H149" i="13"/>
  <c r="I149" i="13"/>
  <c r="J149" i="13"/>
  <c r="K149" i="13"/>
  <c r="L149" i="13"/>
  <c r="M149" i="13"/>
  <c r="C150" i="13"/>
  <c r="D150" i="13"/>
  <c r="E150" i="13"/>
  <c r="F150" i="13"/>
  <c r="G150" i="13"/>
  <c r="H150" i="13"/>
  <c r="I150" i="13"/>
  <c r="J150" i="13"/>
  <c r="K150" i="13"/>
  <c r="L150" i="13"/>
  <c r="M150" i="13"/>
  <c r="C151" i="13"/>
  <c r="D151" i="13"/>
  <c r="E151" i="13"/>
  <c r="F151" i="13"/>
  <c r="G151" i="13"/>
  <c r="H151" i="13"/>
  <c r="I151" i="13"/>
  <c r="J151" i="13"/>
  <c r="K151" i="13"/>
  <c r="L151" i="13"/>
  <c r="M151" i="13"/>
  <c r="C152" i="13"/>
  <c r="D152" i="13"/>
  <c r="E152" i="13"/>
  <c r="F152" i="13"/>
  <c r="G152" i="13"/>
  <c r="H152" i="13"/>
  <c r="I152" i="13"/>
  <c r="J152" i="13"/>
  <c r="K152" i="13"/>
  <c r="L152" i="13"/>
  <c r="M152" i="13"/>
  <c r="C153" i="13"/>
  <c r="D153" i="13"/>
  <c r="E153" i="13"/>
  <c r="F153" i="13"/>
  <c r="G153" i="13"/>
  <c r="H153" i="13"/>
  <c r="I153" i="13"/>
  <c r="J153" i="13"/>
  <c r="K153" i="13"/>
  <c r="L153" i="13"/>
  <c r="M153" i="13"/>
  <c r="C154" i="13"/>
  <c r="D154" i="13"/>
  <c r="E154" i="13"/>
  <c r="F154" i="13"/>
  <c r="G154" i="13"/>
  <c r="H154" i="13"/>
  <c r="I154" i="13"/>
  <c r="J154" i="13"/>
  <c r="K154" i="13"/>
  <c r="L154" i="13"/>
  <c r="M154" i="13"/>
  <c r="C155" i="13"/>
  <c r="D155" i="13"/>
  <c r="E155" i="13"/>
  <c r="F155" i="13"/>
  <c r="G155" i="13"/>
  <c r="H155" i="13"/>
  <c r="I155" i="13"/>
  <c r="J155" i="13"/>
  <c r="K155" i="13"/>
  <c r="L155" i="13"/>
  <c r="M155" i="13"/>
  <c r="C156" i="13"/>
  <c r="D156" i="13"/>
  <c r="E156" i="13"/>
  <c r="F156" i="13"/>
  <c r="G156" i="13"/>
  <c r="H156" i="13"/>
  <c r="I156" i="13"/>
  <c r="J156" i="13"/>
  <c r="K156" i="13"/>
  <c r="L156" i="13"/>
  <c r="M156" i="13"/>
  <c r="C157" i="13"/>
  <c r="D157" i="13"/>
  <c r="E157" i="13"/>
  <c r="F157" i="13"/>
  <c r="G157" i="13"/>
  <c r="H157" i="13"/>
  <c r="I157" i="13"/>
  <c r="J157" i="13"/>
  <c r="K157" i="13"/>
  <c r="L157" i="13"/>
  <c r="M157" i="13"/>
  <c r="C158" i="13"/>
  <c r="D158" i="13"/>
  <c r="E158" i="13"/>
  <c r="F158" i="13"/>
  <c r="G158" i="13"/>
  <c r="H158" i="13"/>
  <c r="I158" i="13"/>
  <c r="J158" i="13"/>
  <c r="K158" i="13"/>
  <c r="L158" i="13"/>
  <c r="M158" i="13"/>
  <c r="P148" i="13" a="1"/>
  <c r="P148" i="13"/>
  <c r="P149" i="13"/>
  <c r="P150" i="13"/>
  <c r="P151" i="13"/>
  <c r="P152" i="13"/>
  <c r="P153" i="13"/>
  <c r="P154" i="13"/>
  <c r="P155" i="13"/>
  <c r="P156" i="13"/>
  <c r="P157" i="13"/>
  <c r="P158" i="13"/>
  <c r="B162" i="13" a="1"/>
  <c r="B162" i="13"/>
  <c r="C162" i="13"/>
  <c r="D162" i="13"/>
  <c r="E162" i="13"/>
  <c r="F162" i="13"/>
  <c r="G162" i="13"/>
  <c r="H162" i="13"/>
  <c r="I162" i="13"/>
  <c r="J162" i="13"/>
  <c r="K162" i="13"/>
  <c r="L162" i="13"/>
  <c r="M162" i="13"/>
  <c r="B163" i="13"/>
  <c r="C163" i="13"/>
  <c r="D163" i="13"/>
  <c r="E163" i="13"/>
  <c r="F163" i="13"/>
  <c r="G163" i="13"/>
  <c r="H163" i="13"/>
  <c r="I163" i="13"/>
  <c r="J163" i="13"/>
  <c r="K163" i="13"/>
  <c r="L163" i="13"/>
  <c r="M163" i="13"/>
  <c r="B164" i="13"/>
  <c r="C164" i="13"/>
  <c r="D164" i="13"/>
  <c r="E164" i="13"/>
  <c r="F164" i="13"/>
  <c r="G164" i="13"/>
  <c r="H164" i="13"/>
  <c r="I164" i="13"/>
  <c r="J164" i="13"/>
  <c r="K164" i="13"/>
  <c r="L164" i="13"/>
  <c r="M164" i="13"/>
  <c r="B165" i="13"/>
  <c r="C165" i="13"/>
  <c r="D165" i="13"/>
  <c r="E165" i="13"/>
  <c r="F165" i="13"/>
  <c r="G165" i="13"/>
  <c r="H165" i="13"/>
  <c r="I165" i="13"/>
  <c r="J165" i="13"/>
  <c r="K165" i="13"/>
  <c r="L165" i="13"/>
  <c r="M165" i="13"/>
  <c r="B166" i="13"/>
  <c r="C166" i="13"/>
  <c r="D166" i="13"/>
  <c r="E166" i="13"/>
  <c r="F166" i="13"/>
  <c r="G166" i="13"/>
  <c r="H166" i="13"/>
  <c r="I166" i="13"/>
  <c r="J166" i="13"/>
  <c r="K166" i="13"/>
  <c r="L166" i="13"/>
  <c r="M166" i="13"/>
  <c r="B167" i="13"/>
  <c r="C167" i="13"/>
  <c r="D167" i="13"/>
  <c r="E167" i="13"/>
  <c r="F167" i="13"/>
  <c r="G167" i="13"/>
  <c r="H167" i="13"/>
  <c r="I167" i="13"/>
  <c r="J167" i="13"/>
  <c r="K167" i="13"/>
  <c r="L167" i="13"/>
  <c r="M167" i="13"/>
  <c r="B168" i="13"/>
  <c r="C168" i="13"/>
  <c r="D168" i="13"/>
  <c r="E168" i="13"/>
  <c r="F168" i="13"/>
  <c r="G168" i="13"/>
  <c r="H168" i="13"/>
  <c r="I168" i="13"/>
  <c r="J168" i="13"/>
  <c r="K168" i="13"/>
  <c r="L168" i="13"/>
  <c r="M168" i="13"/>
  <c r="B169" i="13"/>
  <c r="C169" i="13"/>
  <c r="D169" i="13"/>
  <c r="E169" i="13"/>
  <c r="F169" i="13"/>
  <c r="G169" i="13"/>
  <c r="H169" i="13"/>
  <c r="I169" i="13"/>
  <c r="J169" i="13"/>
  <c r="K169" i="13"/>
  <c r="L169" i="13"/>
  <c r="M169" i="13"/>
  <c r="B170" i="13"/>
  <c r="C170" i="13"/>
  <c r="D170" i="13"/>
  <c r="E170" i="13"/>
  <c r="F170" i="13"/>
  <c r="G170" i="13"/>
  <c r="H170" i="13"/>
  <c r="I170" i="13"/>
  <c r="J170" i="13"/>
  <c r="K170" i="13"/>
  <c r="L170" i="13"/>
  <c r="M170" i="13"/>
  <c r="B171" i="13"/>
  <c r="C171" i="13"/>
  <c r="D171" i="13"/>
  <c r="E171" i="13"/>
  <c r="F171" i="13"/>
  <c r="G171" i="13"/>
  <c r="H171" i="13"/>
  <c r="I171" i="13"/>
  <c r="J171" i="13"/>
  <c r="K171" i="13"/>
  <c r="L171" i="13"/>
  <c r="M171" i="13"/>
  <c r="B172" i="13"/>
  <c r="C172" i="13"/>
  <c r="D172" i="13"/>
  <c r="E172" i="13"/>
  <c r="F172" i="13"/>
  <c r="G172" i="13"/>
  <c r="H172" i="13"/>
  <c r="I172" i="13"/>
  <c r="J172" i="13"/>
  <c r="K172" i="13"/>
  <c r="L172" i="13"/>
  <c r="M172" i="13"/>
  <c r="B173" i="13"/>
  <c r="C173" i="13"/>
  <c r="D173" i="13"/>
  <c r="E173" i="13"/>
  <c r="F173" i="13"/>
  <c r="G173" i="13"/>
  <c r="H173" i="13"/>
  <c r="I173" i="13"/>
  <c r="J173" i="13"/>
  <c r="K173" i="13"/>
  <c r="L173" i="13"/>
  <c r="M173" i="13"/>
  <c r="C176" i="13" a="1"/>
  <c r="C176" i="13"/>
  <c r="C190" i="13" a="1"/>
  <c r="C190" i="13"/>
  <c r="C187" i="13"/>
  <c r="C186" i="13"/>
  <c r="C185" i="13"/>
  <c r="C184" i="13"/>
  <c r="C183" i="13"/>
  <c r="C182" i="13"/>
  <c r="C181" i="13"/>
  <c r="C180" i="13"/>
  <c r="C179" i="13"/>
  <c r="C178" i="13"/>
  <c r="C177" i="13"/>
  <c r="C192" i="13" a="1"/>
  <c r="C192" i="13"/>
  <c r="C193" i="13" a="1"/>
  <c r="C193" i="13"/>
  <c r="C194" i="13"/>
  <c r="C195" i="13"/>
  <c r="C196" i="13"/>
  <c r="C197" i="13"/>
  <c r="C198" i="13"/>
  <c r="C199" i="13"/>
  <c r="C200" i="13"/>
  <c r="C201" i="13"/>
  <c r="C202" i="13"/>
  <c r="B95" i="14" a="1"/>
  <c r="B95" i="14"/>
  <c r="B96" i="14"/>
  <c r="B101" i="14" a="1"/>
  <c r="B101" i="14"/>
  <c r="B102" i="14"/>
  <c r="B103" i="14"/>
  <c r="D101" i="14" a="1"/>
  <c r="D101" i="14"/>
  <c r="E101" i="14"/>
  <c r="D102" i="14"/>
  <c r="E102" i="14"/>
  <c r="D103" i="14"/>
  <c r="E103" i="14"/>
  <c r="B104" i="14" a="1"/>
  <c r="B104" i="14"/>
  <c r="B105" i="14"/>
  <c r="B106" i="14"/>
  <c r="B107" i="14"/>
  <c r="B108" i="14"/>
  <c r="B109" i="14"/>
  <c r="B110" i="14"/>
  <c r="D104" i="14" a="1"/>
  <c r="D104" i="14"/>
  <c r="E104" i="14"/>
  <c r="D105" i="14"/>
  <c r="E105" i="14"/>
  <c r="D106" i="14"/>
  <c r="E106" i="14"/>
  <c r="D107" i="14"/>
  <c r="E107" i="14"/>
  <c r="D108" i="14"/>
  <c r="E108" i="14"/>
  <c r="D109" i="14"/>
  <c r="E109" i="14"/>
  <c r="D110" i="14"/>
  <c r="E110" i="14"/>
  <c r="C114" i="14" a="1"/>
  <c r="C114" i="14"/>
  <c r="C132" i="14" a="1"/>
  <c r="C132" i="14"/>
  <c r="D114" i="14"/>
  <c r="D132" i="14" a="1"/>
  <c r="D132" i="14"/>
  <c r="E114" i="14" a="1"/>
  <c r="E114" i="14"/>
  <c r="E132" i="14" a="1"/>
  <c r="E132" i="14"/>
  <c r="F114" i="14"/>
  <c r="F132" i="14" a="1"/>
  <c r="F132" i="14"/>
  <c r="G114" i="14"/>
  <c r="G132" i="14" a="1"/>
  <c r="G132" i="14"/>
  <c r="H114" i="14" a="1"/>
  <c r="H114" i="14"/>
  <c r="H132" i="14" a="1"/>
  <c r="H132" i="14"/>
  <c r="I114" i="14"/>
  <c r="I132" i="14" a="1"/>
  <c r="I132" i="14"/>
  <c r="J114" i="14"/>
  <c r="J132" i="14" a="1"/>
  <c r="J132" i="14"/>
  <c r="K114" i="14"/>
  <c r="K132" i="14" a="1"/>
  <c r="K132" i="14"/>
  <c r="L114" i="14"/>
  <c r="L132" i="14" a="1"/>
  <c r="L132" i="14"/>
  <c r="M114" i="14"/>
  <c r="M132" i="14" a="1"/>
  <c r="M132" i="14"/>
  <c r="N114" i="14"/>
  <c r="N132" i="14" a="1"/>
  <c r="N132" i="14"/>
  <c r="B115" i="14" a="1"/>
  <c r="B115" i="14"/>
  <c r="B133" i="14" a="1"/>
  <c r="B133" i="14"/>
  <c r="C115" i="14" a="1"/>
  <c r="C115" i="14"/>
  <c r="C133" i="14" a="1"/>
  <c r="C133" i="14"/>
  <c r="D115" i="14"/>
  <c r="D133" i="14" a="1"/>
  <c r="D133" i="14"/>
  <c r="E115" i="14" a="1"/>
  <c r="E115" i="14"/>
  <c r="E133" i="14" a="1"/>
  <c r="E133" i="14"/>
  <c r="F115" i="14"/>
  <c r="F133" i="14" a="1"/>
  <c r="F133" i="14"/>
  <c r="G115" i="14"/>
  <c r="G133" i="14" a="1"/>
  <c r="G133" i="14"/>
  <c r="H115" i="14" a="1"/>
  <c r="H115" i="14"/>
  <c r="H133" i="14" a="1"/>
  <c r="H133" i="14"/>
  <c r="I115" i="14"/>
  <c r="I133" i="14" a="1"/>
  <c r="I133" i="14"/>
  <c r="J115" i="14"/>
  <c r="J133" i="14" a="1"/>
  <c r="J133" i="14"/>
  <c r="K115" i="14"/>
  <c r="K133" i="14" a="1"/>
  <c r="K133" i="14"/>
  <c r="L115" i="14"/>
  <c r="L133" i="14" a="1"/>
  <c r="L133" i="14"/>
  <c r="M115" i="14"/>
  <c r="M133" i="14" a="1"/>
  <c r="M133" i="14"/>
  <c r="N115" i="14"/>
  <c r="N133" i="14" a="1"/>
  <c r="N133" i="14"/>
  <c r="P133" i="14" a="1"/>
  <c r="P133" i="14"/>
  <c r="P134" i="14"/>
  <c r="B116" i="14"/>
  <c r="B134" i="14" a="1"/>
  <c r="B134" i="14"/>
  <c r="C116" i="14"/>
  <c r="C134" i="14" a="1"/>
  <c r="C134" i="14"/>
  <c r="D116" i="14"/>
  <c r="D134" i="14" a="1"/>
  <c r="D134" i="14"/>
  <c r="E116" i="14"/>
  <c r="E134" i="14" a="1"/>
  <c r="E134" i="14"/>
  <c r="F116" i="14"/>
  <c r="F134" i="14" a="1"/>
  <c r="F134" i="14"/>
  <c r="G116" i="14"/>
  <c r="G134" i="14" a="1"/>
  <c r="G134" i="14"/>
  <c r="H116" i="14"/>
  <c r="H134" i="14" a="1"/>
  <c r="H134" i="14"/>
  <c r="I116" i="14"/>
  <c r="I134" i="14" a="1"/>
  <c r="I134" i="14"/>
  <c r="J116" i="14"/>
  <c r="J134" i="14" a="1"/>
  <c r="J134" i="14"/>
  <c r="K116" i="14"/>
  <c r="K134" i="14" a="1"/>
  <c r="K134" i="14"/>
  <c r="L116" i="14"/>
  <c r="L134" i="14" a="1"/>
  <c r="L134" i="14"/>
  <c r="M116" i="14"/>
  <c r="M134" i="14" a="1"/>
  <c r="M134" i="14"/>
  <c r="N116" i="14"/>
  <c r="N134" i="14" a="1"/>
  <c r="N134" i="14"/>
  <c r="B117" i="14" a="1"/>
  <c r="B117" i="14"/>
  <c r="B135" i="14" a="1"/>
  <c r="B135" i="14"/>
  <c r="C117" i="14" a="1"/>
  <c r="C117" i="14"/>
  <c r="C135" i="14" a="1"/>
  <c r="C135" i="14"/>
  <c r="D117" i="14"/>
  <c r="D135" i="14" a="1"/>
  <c r="D135" i="14"/>
  <c r="E117" i="14" a="1"/>
  <c r="E117" i="14"/>
  <c r="E135" i="14" a="1"/>
  <c r="E135" i="14"/>
  <c r="F117" i="14"/>
  <c r="F135" i="14" a="1"/>
  <c r="F135" i="14"/>
  <c r="G117" i="14"/>
  <c r="G135" i="14" a="1"/>
  <c r="G135" i="14"/>
  <c r="H117" i="14"/>
  <c r="H135" i="14" a="1"/>
  <c r="H135" i="14"/>
  <c r="I117" i="14"/>
  <c r="I135" i="14" a="1"/>
  <c r="I135" i="14"/>
  <c r="J117" i="14"/>
  <c r="J135" i="14" a="1"/>
  <c r="J135" i="14"/>
  <c r="K117" i="14"/>
  <c r="K135" i="14" a="1"/>
  <c r="K135" i="14"/>
  <c r="L117" i="14"/>
  <c r="L135" i="14" a="1"/>
  <c r="L135" i="14"/>
  <c r="M117" i="14"/>
  <c r="M135" i="14" a="1"/>
  <c r="M135" i="14"/>
  <c r="N117" i="14"/>
  <c r="N135" i="14" a="1"/>
  <c r="N135" i="14"/>
  <c r="P135" i="14" a="1"/>
  <c r="P135" i="14"/>
  <c r="P136" i="14"/>
  <c r="P137" i="14"/>
  <c r="P138" i="14"/>
  <c r="P139" i="14"/>
  <c r="P140" i="14"/>
  <c r="P141" i="14"/>
  <c r="P142" i="14"/>
  <c r="P143" i="14"/>
  <c r="P144" i="14"/>
  <c r="B118" i="14"/>
  <c r="B136" i="14" a="1"/>
  <c r="B136" i="14"/>
  <c r="C118" i="14"/>
  <c r="C136" i="14" a="1"/>
  <c r="C136" i="14"/>
  <c r="D118" i="14"/>
  <c r="D136" i="14" a="1"/>
  <c r="D136" i="14"/>
  <c r="E118" i="14"/>
  <c r="E136" i="14" a="1"/>
  <c r="E136" i="14"/>
  <c r="F118" i="14"/>
  <c r="F136" i="14" a="1"/>
  <c r="F136" i="14"/>
  <c r="G118" i="14"/>
  <c r="G136" i="14" a="1"/>
  <c r="G136" i="14"/>
  <c r="H118" i="14"/>
  <c r="H136" i="14" a="1"/>
  <c r="H136" i="14"/>
  <c r="I118" i="14"/>
  <c r="I136" i="14" a="1"/>
  <c r="I136" i="14"/>
  <c r="J118" i="14"/>
  <c r="J136" i="14" a="1"/>
  <c r="J136" i="14"/>
  <c r="K118" i="14"/>
  <c r="K136" i="14" a="1"/>
  <c r="K136" i="14"/>
  <c r="L118" i="14"/>
  <c r="L136" i="14" a="1"/>
  <c r="L136" i="14"/>
  <c r="M118" i="14"/>
  <c r="M136" i="14" a="1"/>
  <c r="M136" i="14"/>
  <c r="N118" i="14"/>
  <c r="N136" i="14" a="1"/>
  <c r="N136" i="14"/>
  <c r="B119" i="14"/>
  <c r="B137" i="14" a="1"/>
  <c r="B137" i="14"/>
  <c r="C119" i="14"/>
  <c r="C137" i="14" a="1"/>
  <c r="C137" i="14"/>
  <c r="D119" i="14"/>
  <c r="D137" i="14" a="1"/>
  <c r="D137" i="14"/>
  <c r="E119" i="14"/>
  <c r="E137" i="14" a="1"/>
  <c r="E137" i="14"/>
  <c r="F119" i="14"/>
  <c r="F137" i="14" a="1"/>
  <c r="F137" i="14"/>
  <c r="G119" i="14"/>
  <c r="G137" i="14" a="1"/>
  <c r="G137" i="14"/>
  <c r="H119" i="14"/>
  <c r="H137" i="14" a="1"/>
  <c r="H137" i="14"/>
  <c r="I119" i="14"/>
  <c r="I137" i="14" a="1"/>
  <c r="I137" i="14"/>
  <c r="J119" i="14"/>
  <c r="J137" i="14" a="1"/>
  <c r="J137" i="14"/>
  <c r="K119" i="14"/>
  <c r="K137" i="14" a="1"/>
  <c r="K137" i="14"/>
  <c r="L119" i="14"/>
  <c r="L137" i="14" a="1"/>
  <c r="L137" i="14"/>
  <c r="M119" i="14"/>
  <c r="M137" i="14" a="1"/>
  <c r="M137" i="14"/>
  <c r="N119" i="14"/>
  <c r="N137" i="14" a="1"/>
  <c r="N137" i="14"/>
  <c r="B120" i="14" a="1"/>
  <c r="B120" i="14"/>
  <c r="B138" i="14" a="1"/>
  <c r="B138" i="14"/>
  <c r="C120" i="14" a="1"/>
  <c r="C120" i="14"/>
  <c r="C138" i="14" a="1"/>
  <c r="C138" i="14"/>
  <c r="D120" i="14"/>
  <c r="D138" i="14" a="1"/>
  <c r="D138" i="14"/>
  <c r="E120" i="14"/>
  <c r="E138" i="14" a="1"/>
  <c r="E138" i="14"/>
  <c r="F120" i="14"/>
  <c r="F138" i="14" a="1"/>
  <c r="F138" i="14"/>
  <c r="G120" i="14"/>
  <c r="G138" i="14" a="1"/>
  <c r="G138" i="14"/>
  <c r="H120" i="14"/>
  <c r="H138" i="14" a="1"/>
  <c r="H138" i="14"/>
  <c r="I120" i="14"/>
  <c r="I138" i="14" a="1"/>
  <c r="I138" i="14"/>
  <c r="J120" i="14"/>
  <c r="J138" i="14" a="1"/>
  <c r="J138" i="14"/>
  <c r="K120" i="14"/>
  <c r="K138" i="14" a="1"/>
  <c r="K138" i="14"/>
  <c r="L120" i="14"/>
  <c r="L138" i="14" a="1"/>
  <c r="L138" i="14"/>
  <c r="M120" i="14"/>
  <c r="M138" i="14" a="1"/>
  <c r="M138" i="14"/>
  <c r="N120" i="14"/>
  <c r="N138" i="14" a="1"/>
  <c r="N138" i="14"/>
  <c r="B121" i="14"/>
  <c r="B139" i="14" a="1"/>
  <c r="B139" i="14"/>
  <c r="C121" i="14"/>
  <c r="C139" i="14" a="1"/>
  <c r="C139" i="14"/>
  <c r="D121" i="14"/>
  <c r="D139" i="14" a="1"/>
  <c r="D139" i="14"/>
  <c r="E121" i="14"/>
  <c r="E139" i="14" a="1"/>
  <c r="E139" i="14"/>
  <c r="F121" i="14"/>
  <c r="F139" i="14" a="1"/>
  <c r="F139" i="14"/>
  <c r="G121" i="14"/>
  <c r="G139" i="14" a="1"/>
  <c r="G139" i="14"/>
  <c r="H121" i="14"/>
  <c r="H139" i="14" a="1"/>
  <c r="H139" i="14"/>
  <c r="I121" i="14"/>
  <c r="I139" i="14" a="1"/>
  <c r="I139" i="14"/>
  <c r="J121" i="14"/>
  <c r="J139" i="14" a="1"/>
  <c r="J139" i="14"/>
  <c r="K121" i="14"/>
  <c r="K139" i="14" a="1"/>
  <c r="K139" i="14"/>
  <c r="L121" i="14"/>
  <c r="L139" i="14" a="1"/>
  <c r="L139" i="14"/>
  <c r="M121" i="14"/>
  <c r="M139" i="14" a="1"/>
  <c r="M139" i="14"/>
  <c r="N121" i="14"/>
  <c r="N139" i="14" a="1"/>
  <c r="N139" i="14"/>
  <c r="B122" i="14"/>
  <c r="B140" i="14" a="1"/>
  <c r="B140" i="14"/>
  <c r="C122" i="14"/>
  <c r="C140" i="14" a="1"/>
  <c r="C140" i="14"/>
  <c r="D122" i="14"/>
  <c r="D140" i="14" a="1"/>
  <c r="D140" i="14"/>
  <c r="E122" i="14"/>
  <c r="E140" i="14" a="1"/>
  <c r="E140" i="14"/>
  <c r="F122" i="14"/>
  <c r="F140" i="14" a="1"/>
  <c r="F140" i="14"/>
  <c r="G122" i="14"/>
  <c r="G140" i="14" a="1"/>
  <c r="G140" i="14"/>
  <c r="H122" i="14"/>
  <c r="H140" i="14" a="1"/>
  <c r="H140" i="14"/>
  <c r="I122" i="14"/>
  <c r="I140" i="14" a="1"/>
  <c r="I140" i="14"/>
  <c r="J122" i="14"/>
  <c r="J140" i="14" a="1"/>
  <c r="J140" i="14"/>
  <c r="K122" i="14"/>
  <c r="K140" i="14" a="1"/>
  <c r="K140" i="14"/>
  <c r="L122" i="14"/>
  <c r="L140" i="14" a="1"/>
  <c r="L140" i="14"/>
  <c r="M122" i="14"/>
  <c r="M140" i="14" a="1"/>
  <c r="M140" i="14"/>
  <c r="N122" i="14"/>
  <c r="N140" i="14" a="1"/>
  <c r="N140" i="14"/>
  <c r="B123" i="14"/>
  <c r="B141" i="14" a="1"/>
  <c r="B141" i="14"/>
  <c r="C123" i="14"/>
  <c r="C141" i="14" a="1"/>
  <c r="C141" i="14"/>
  <c r="D123" i="14"/>
  <c r="D141" i="14" a="1"/>
  <c r="D141" i="14"/>
  <c r="E123" i="14"/>
  <c r="E141" i="14" a="1"/>
  <c r="E141" i="14"/>
  <c r="F123" i="14"/>
  <c r="F141" i="14" a="1"/>
  <c r="F141" i="14"/>
  <c r="G123" i="14"/>
  <c r="G141" i="14" a="1"/>
  <c r="G141" i="14"/>
  <c r="H123" i="14"/>
  <c r="H141" i="14" a="1"/>
  <c r="H141" i="14"/>
  <c r="I123" i="14"/>
  <c r="I141" i="14" a="1"/>
  <c r="I141" i="14"/>
  <c r="J123" i="14"/>
  <c r="J141" i="14" a="1"/>
  <c r="J141" i="14"/>
  <c r="K123" i="14"/>
  <c r="K141" i="14" a="1"/>
  <c r="K141" i="14"/>
  <c r="L123" i="14"/>
  <c r="L141" i="14" a="1"/>
  <c r="L141" i="14"/>
  <c r="M123" i="14"/>
  <c r="M141" i="14" a="1"/>
  <c r="M141" i="14"/>
  <c r="N123" i="14"/>
  <c r="N141" i="14" a="1"/>
  <c r="N141" i="14"/>
  <c r="B124" i="14"/>
  <c r="B142" i="14" a="1"/>
  <c r="B142" i="14"/>
  <c r="C124" i="14"/>
  <c r="C142" i="14" a="1"/>
  <c r="C142" i="14"/>
  <c r="D124" i="14"/>
  <c r="D142" i="14" a="1"/>
  <c r="D142" i="14"/>
  <c r="E124" i="14"/>
  <c r="E142" i="14" a="1"/>
  <c r="E142" i="14"/>
  <c r="F124" i="14"/>
  <c r="F142" i="14" a="1"/>
  <c r="F142" i="14"/>
  <c r="G124" i="14"/>
  <c r="G142" i="14" a="1"/>
  <c r="G142" i="14"/>
  <c r="H124" i="14"/>
  <c r="H142" i="14" a="1"/>
  <c r="H142" i="14"/>
  <c r="I124" i="14"/>
  <c r="I142" i="14" a="1"/>
  <c r="I142" i="14"/>
  <c r="J124" i="14"/>
  <c r="J142" i="14" a="1"/>
  <c r="J142" i="14"/>
  <c r="K124" i="14"/>
  <c r="K142" i="14" a="1"/>
  <c r="K142" i="14"/>
  <c r="L124" i="14"/>
  <c r="L142" i="14" a="1"/>
  <c r="L142" i="14"/>
  <c r="M124" i="14"/>
  <c r="M142" i="14" a="1"/>
  <c r="M142" i="14"/>
  <c r="N124" i="14"/>
  <c r="N142" i="14" a="1"/>
  <c r="N142" i="14"/>
  <c r="B125" i="14"/>
  <c r="B143" i="14" a="1"/>
  <c r="B143" i="14"/>
  <c r="C125" i="14"/>
  <c r="C143" i="14" a="1"/>
  <c r="C143" i="14"/>
  <c r="D125" i="14"/>
  <c r="D143" i="14" a="1"/>
  <c r="D143" i="14"/>
  <c r="E125" i="14"/>
  <c r="E143" i="14" a="1"/>
  <c r="E143" i="14"/>
  <c r="F125" i="14"/>
  <c r="F143" i="14" a="1"/>
  <c r="F143" i="14"/>
  <c r="G125" i="14"/>
  <c r="G143" i="14" a="1"/>
  <c r="G143" i="14"/>
  <c r="H125" i="14"/>
  <c r="H143" i="14" a="1"/>
  <c r="H143" i="14"/>
  <c r="I125" i="14"/>
  <c r="I143" i="14" a="1"/>
  <c r="I143" i="14"/>
  <c r="J125" i="14"/>
  <c r="J143" i="14" a="1"/>
  <c r="J143" i="14"/>
  <c r="K125" i="14"/>
  <c r="K143" i="14" a="1"/>
  <c r="K143" i="14"/>
  <c r="L125" i="14"/>
  <c r="L143" i="14" a="1"/>
  <c r="L143" i="14"/>
  <c r="M125" i="14"/>
  <c r="M143" i="14" a="1"/>
  <c r="M143" i="14"/>
  <c r="N125" i="14"/>
  <c r="N143" i="14" a="1"/>
  <c r="N143" i="14"/>
  <c r="B126" i="14"/>
  <c r="B144" i="14" a="1"/>
  <c r="B144" i="14"/>
  <c r="C126" i="14"/>
  <c r="C144" i="14" a="1"/>
  <c r="C144" i="14"/>
  <c r="D126" i="14"/>
  <c r="D144" i="14" a="1"/>
  <c r="D144" i="14"/>
  <c r="E126" i="14"/>
  <c r="E144" i="14" a="1"/>
  <c r="E144" i="14"/>
  <c r="F126" i="14"/>
  <c r="F144" i="14" a="1"/>
  <c r="F144" i="14"/>
  <c r="G126" i="14"/>
  <c r="G144" i="14" a="1"/>
  <c r="G144" i="14"/>
  <c r="H126" i="14"/>
  <c r="H144" i="14" a="1"/>
  <c r="H144" i="14"/>
  <c r="I126" i="14"/>
  <c r="I144" i="14" a="1"/>
  <c r="I144" i="14"/>
  <c r="J126" i="14"/>
  <c r="J144" i="14" a="1"/>
  <c r="J144" i="14"/>
  <c r="K126" i="14"/>
  <c r="K144" i="14" a="1"/>
  <c r="K144" i="14"/>
  <c r="L126" i="14"/>
  <c r="L144" i="14" a="1"/>
  <c r="L144" i="14"/>
  <c r="M126" i="14"/>
  <c r="M144" i="14" a="1"/>
  <c r="M144" i="14"/>
  <c r="N126" i="14"/>
  <c r="N144" i="14" a="1"/>
  <c r="N144" i="14"/>
  <c r="C148" i="14" a="1"/>
  <c r="C148" i="14"/>
  <c r="D148" i="14"/>
  <c r="E148" i="14"/>
  <c r="F148" i="14"/>
  <c r="G148" i="14"/>
  <c r="H148" i="14"/>
  <c r="I148" i="14"/>
  <c r="J148" i="14"/>
  <c r="K148" i="14"/>
  <c r="L148" i="14"/>
  <c r="M148" i="14"/>
  <c r="B149" i="14" a="1"/>
  <c r="B149" i="14"/>
  <c r="B150" i="14"/>
  <c r="B151" i="14"/>
  <c r="B152" i="14"/>
  <c r="B153" i="14"/>
  <c r="B154" i="14"/>
  <c r="B155" i="14"/>
  <c r="B156" i="14"/>
  <c r="B157" i="14"/>
  <c r="B158" i="14"/>
  <c r="B159" i="14"/>
  <c r="C149" i="14" a="1"/>
  <c r="C149" i="14"/>
  <c r="D149" i="14"/>
  <c r="E149" i="14"/>
  <c r="F149" i="14"/>
  <c r="G149" i="14"/>
  <c r="H149" i="14"/>
  <c r="I149" i="14"/>
  <c r="J149" i="14"/>
  <c r="K149" i="14"/>
  <c r="L149" i="14"/>
  <c r="M149" i="14"/>
  <c r="C150" i="14"/>
  <c r="D150" i="14"/>
  <c r="E150" i="14"/>
  <c r="F150" i="14"/>
  <c r="G150" i="14"/>
  <c r="H150" i="14"/>
  <c r="I150" i="14"/>
  <c r="J150" i="14"/>
  <c r="K150" i="14"/>
  <c r="L150" i="14"/>
  <c r="M150" i="14"/>
  <c r="C151" i="14"/>
  <c r="D151" i="14"/>
  <c r="E151" i="14"/>
  <c r="F151" i="14"/>
  <c r="G151" i="14"/>
  <c r="H151" i="14"/>
  <c r="I151" i="14"/>
  <c r="J151" i="14"/>
  <c r="K151" i="14"/>
  <c r="L151" i="14"/>
  <c r="M151" i="14"/>
  <c r="C152" i="14"/>
  <c r="D152" i="14"/>
  <c r="E152" i="14"/>
  <c r="F152" i="14"/>
  <c r="G152" i="14"/>
  <c r="H152" i="14"/>
  <c r="I152" i="14"/>
  <c r="J152" i="14"/>
  <c r="K152" i="14"/>
  <c r="L152" i="14"/>
  <c r="M152" i="14"/>
  <c r="C153" i="14"/>
  <c r="D153" i="14"/>
  <c r="E153" i="14"/>
  <c r="F153" i="14"/>
  <c r="G153" i="14"/>
  <c r="H153" i="14"/>
  <c r="I153" i="14"/>
  <c r="J153" i="14"/>
  <c r="K153" i="14"/>
  <c r="L153" i="14"/>
  <c r="M153" i="14"/>
  <c r="C154" i="14"/>
  <c r="D154" i="14"/>
  <c r="E154" i="14"/>
  <c r="F154" i="14"/>
  <c r="G154" i="14"/>
  <c r="H154" i="14"/>
  <c r="I154" i="14"/>
  <c r="J154" i="14"/>
  <c r="K154" i="14"/>
  <c r="L154" i="14"/>
  <c r="M154" i="14"/>
  <c r="C155" i="14"/>
  <c r="D155" i="14"/>
  <c r="E155" i="14"/>
  <c r="F155" i="14"/>
  <c r="G155" i="14"/>
  <c r="H155" i="14"/>
  <c r="I155" i="14"/>
  <c r="J155" i="14"/>
  <c r="K155" i="14"/>
  <c r="L155" i="14"/>
  <c r="M155" i="14"/>
  <c r="C156" i="14"/>
  <c r="D156" i="14"/>
  <c r="E156" i="14"/>
  <c r="F156" i="14"/>
  <c r="G156" i="14"/>
  <c r="H156" i="14"/>
  <c r="I156" i="14"/>
  <c r="J156" i="14"/>
  <c r="K156" i="14"/>
  <c r="L156" i="14"/>
  <c r="M156" i="14"/>
  <c r="C157" i="14"/>
  <c r="D157" i="14"/>
  <c r="E157" i="14"/>
  <c r="F157" i="14"/>
  <c r="G157" i="14"/>
  <c r="H157" i="14"/>
  <c r="I157" i="14"/>
  <c r="J157" i="14"/>
  <c r="K157" i="14"/>
  <c r="L157" i="14"/>
  <c r="M157" i="14"/>
  <c r="C158" i="14"/>
  <c r="D158" i="14"/>
  <c r="E158" i="14"/>
  <c r="F158" i="14"/>
  <c r="G158" i="14"/>
  <c r="H158" i="14"/>
  <c r="I158" i="14"/>
  <c r="J158" i="14"/>
  <c r="K158" i="14"/>
  <c r="L158" i="14"/>
  <c r="M158" i="14"/>
  <c r="C159" i="14"/>
  <c r="D159" i="14"/>
  <c r="E159" i="14"/>
  <c r="F159" i="14"/>
  <c r="G159" i="14"/>
  <c r="H159" i="14"/>
  <c r="I159" i="14"/>
  <c r="J159" i="14"/>
  <c r="K159" i="14"/>
  <c r="L159" i="14"/>
  <c r="M159" i="14"/>
  <c r="P149" i="14" a="1"/>
  <c r="P149" i="14"/>
  <c r="P150" i="14"/>
  <c r="P151" i="14"/>
  <c r="P152" i="14"/>
  <c r="P153" i="14"/>
  <c r="P154" i="14"/>
  <c r="P155" i="14"/>
  <c r="P156" i="14"/>
  <c r="P157" i="14"/>
  <c r="P158" i="14"/>
  <c r="P159" i="14"/>
  <c r="B163" i="14" a="1"/>
  <c r="B163" i="14"/>
  <c r="C163" i="14"/>
  <c r="D163" i="14"/>
  <c r="E163" i="14"/>
  <c r="F163" i="14"/>
  <c r="G163" i="14"/>
  <c r="H163" i="14"/>
  <c r="I163" i="14"/>
  <c r="J163" i="14"/>
  <c r="K163" i="14"/>
  <c r="L163" i="14"/>
  <c r="M163" i="14"/>
  <c r="B164" i="14"/>
  <c r="C164" i="14"/>
  <c r="D164" i="14"/>
  <c r="E164" i="14"/>
  <c r="F164" i="14"/>
  <c r="G164" i="14"/>
  <c r="H164" i="14"/>
  <c r="I164" i="14"/>
  <c r="J164" i="14"/>
  <c r="K164" i="14"/>
  <c r="L164" i="14"/>
  <c r="M164" i="14"/>
  <c r="B165" i="14"/>
  <c r="C165" i="14"/>
  <c r="D165" i="14"/>
  <c r="E165" i="14"/>
  <c r="F165" i="14"/>
  <c r="G165" i="14"/>
  <c r="H165" i="14"/>
  <c r="I165" i="14"/>
  <c r="J165" i="14"/>
  <c r="K165" i="14"/>
  <c r="L165" i="14"/>
  <c r="M165" i="14"/>
  <c r="B166" i="14"/>
  <c r="C166" i="14"/>
  <c r="D166" i="14"/>
  <c r="E166" i="14"/>
  <c r="F166" i="14"/>
  <c r="G166" i="14"/>
  <c r="H166" i="14"/>
  <c r="I166" i="14"/>
  <c r="J166" i="14"/>
  <c r="K166" i="14"/>
  <c r="L166" i="14"/>
  <c r="M166" i="14"/>
  <c r="B167" i="14"/>
  <c r="C167" i="14"/>
  <c r="D167" i="14"/>
  <c r="E167" i="14"/>
  <c r="F167" i="14"/>
  <c r="G167" i="14"/>
  <c r="H167" i="14"/>
  <c r="I167" i="14"/>
  <c r="J167" i="14"/>
  <c r="K167" i="14"/>
  <c r="L167" i="14"/>
  <c r="M167" i="14"/>
  <c r="B168" i="14"/>
  <c r="C168" i="14"/>
  <c r="D168" i="14"/>
  <c r="E168" i="14"/>
  <c r="F168" i="14"/>
  <c r="G168" i="14"/>
  <c r="H168" i="14"/>
  <c r="I168" i="14"/>
  <c r="J168" i="14"/>
  <c r="K168" i="14"/>
  <c r="L168" i="14"/>
  <c r="M168" i="14"/>
  <c r="B169" i="14"/>
  <c r="C169" i="14"/>
  <c r="D169" i="14"/>
  <c r="E169" i="14"/>
  <c r="F169" i="14"/>
  <c r="G169" i="14"/>
  <c r="H169" i="14"/>
  <c r="I169" i="14"/>
  <c r="J169" i="14"/>
  <c r="K169" i="14"/>
  <c r="L169" i="14"/>
  <c r="M169" i="14"/>
  <c r="B170" i="14"/>
  <c r="C170" i="14"/>
  <c r="D170" i="14"/>
  <c r="E170" i="14"/>
  <c r="F170" i="14"/>
  <c r="G170" i="14"/>
  <c r="H170" i="14"/>
  <c r="I170" i="14"/>
  <c r="J170" i="14"/>
  <c r="K170" i="14"/>
  <c r="L170" i="14"/>
  <c r="M170" i="14"/>
  <c r="B171" i="14"/>
  <c r="C171" i="14"/>
  <c r="D171" i="14"/>
  <c r="E171" i="14"/>
  <c r="F171" i="14"/>
  <c r="G171" i="14"/>
  <c r="H171" i="14"/>
  <c r="I171" i="14"/>
  <c r="J171" i="14"/>
  <c r="K171" i="14"/>
  <c r="L171" i="14"/>
  <c r="M171" i="14"/>
  <c r="B172" i="14"/>
  <c r="C172" i="14"/>
  <c r="D172" i="14"/>
  <c r="E172" i="14"/>
  <c r="F172" i="14"/>
  <c r="G172" i="14"/>
  <c r="H172" i="14"/>
  <c r="I172" i="14"/>
  <c r="J172" i="14"/>
  <c r="K172" i="14"/>
  <c r="L172" i="14"/>
  <c r="M172" i="14"/>
  <c r="B173" i="14"/>
  <c r="C173" i="14"/>
  <c r="D173" i="14"/>
  <c r="E173" i="14"/>
  <c r="F173" i="14"/>
  <c r="G173" i="14"/>
  <c r="H173" i="14"/>
  <c r="I173" i="14"/>
  <c r="J173" i="14"/>
  <c r="K173" i="14"/>
  <c r="L173" i="14"/>
  <c r="M173" i="14"/>
  <c r="B174" i="14"/>
  <c r="C174" i="14"/>
  <c r="D174" i="14"/>
  <c r="E174" i="14"/>
  <c r="F174" i="14"/>
  <c r="G174" i="14"/>
  <c r="H174" i="14"/>
  <c r="I174" i="14"/>
  <c r="J174" i="14"/>
  <c r="K174" i="14"/>
  <c r="L174" i="14"/>
  <c r="M174" i="14"/>
  <c r="C177" i="14" a="1"/>
  <c r="C177" i="14"/>
  <c r="C191" i="14" a="1"/>
  <c r="C191" i="14"/>
  <c r="C188" i="14"/>
  <c r="C187" i="14"/>
  <c r="C186" i="14"/>
  <c r="C185" i="14"/>
  <c r="C184" i="14"/>
  <c r="C183" i="14"/>
  <c r="C182" i="14"/>
  <c r="C181" i="14"/>
  <c r="C180" i="14"/>
  <c r="C179" i="14"/>
  <c r="C178" i="14"/>
  <c r="C193" i="14" a="1"/>
  <c r="C193" i="14"/>
  <c r="C194" i="14" a="1"/>
  <c r="C194" i="14"/>
  <c r="C195" i="14"/>
  <c r="C196" i="14"/>
  <c r="C197" i="14"/>
  <c r="C198" i="14"/>
  <c r="C199" i="14"/>
  <c r="C200" i="14"/>
  <c r="C201" i="14"/>
  <c r="C202" i="14"/>
  <c r="C203" i="14"/>
  <c r="B101" i="15" a="1"/>
  <c r="B101" i="15"/>
  <c r="B102" i="15"/>
  <c r="B103" i="15"/>
  <c r="D101" i="15" a="1"/>
  <c r="D101" i="15"/>
  <c r="E101" i="15"/>
  <c r="D102" i="15"/>
  <c r="E102" i="15"/>
  <c r="D103" i="15"/>
  <c r="E103" i="15"/>
  <c r="B104" i="15" a="1"/>
  <c r="B104" i="15"/>
  <c r="B105" i="15"/>
  <c r="B106" i="15"/>
  <c r="B107" i="15"/>
  <c r="B108" i="15"/>
  <c r="B109" i="15"/>
  <c r="B110" i="15"/>
  <c r="D104" i="15" a="1"/>
  <c r="D104" i="15"/>
  <c r="E104" i="15"/>
  <c r="D105" i="15"/>
  <c r="E105" i="15"/>
  <c r="D106" i="15"/>
  <c r="E106" i="15"/>
  <c r="D107" i="15"/>
  <c r="E107" i="15"/>
  <c r="D108" i="15"/>
  <c r="E108" i="15"/>
  <c r="D109" i="15"/>
  <c r="E109" i="15"/>
  <c r="D110" i="15"/>
  <c r="E110" i="15"/>
  <c r="E117" i="15" a="1"/>
  <c r="E117" i="15"/>
  <c r="F117" i="15"/>
  <c r="G117" i="15"/>
  <c r="H117" i="15"/>
  <c r="I117" i="15"/>
  <c r="J117" i="15"/>
  <c r="K117" i="15"/>
  <c r="L117" i="15"/>
  <c r="M117" i="15"/>
  <c r="N117" i="15"/>
  <c r="E118" i="15"/>
  <c r="F118" i="15"/>
  <c r="G118" i="15"/>
  <c r="H118" i="15"/>
  <c r="I118" i="15"/>
  <c r="J118" i="15"/>
  <c r="K118" i="15"/>
  <c r="L118" i="15"/>
  <c r="M118" i="15"/>
  <c r="N118" i="15"/>
  <c r="E119" i="15"/>
  <c r="F119" i="15"/>
  <c r="G119" i="15"/>
  <c r="H119" i="15"/>
  <c r="I119" i="15"/>
  <c r="J119" i="15"/>
  <c r="K119" i="15"/>
  <c r="L119" i="15"/>
  <c r="M119" i="15"/>
  <c r="N119" i="15"/>
  <c r="E120" i="15"/>
  <c r="F120" i="15"/>
  <c r="G120" i="15"/>
  <c r="H120" i="15"/>
  <c r="I120" i="15"/>
  <c r="J120" i="15"/>
  <c r="K120" i="15"/>
  <c r="L120" i="15"/>
  <c r="M120" i="15"/>
  <c r="N120" i="15"/>
  <c r="E121" i="15"/>
  <c r="F121" i="15"/>
  <c r="G121" i="15"/>
  <c r="H121" i="15"/>
  <c r="I121" i="15"/>
  <c r="J121" i="15"/>
  <c r="K121" i="15"/>
  <c r="L121" i="15"/>
  <c r="M121" i="15"/>
  <c r="N121" i="15"/>
  <c r="E122" i="15"/>
  <c r="F122" i="15"/>
  <c r="G122" i="15"/>
  <c r="H122" i="15"/>
  <c r="I122" i="15"/>
  <c r="J122" i="15"/>
  <c r="K122" i="15"/>
  <c r="L122" i="15"/>
  <c r="M122" i="15"/>
  <c r="N122" i="15"/>
  <c r="E123" i="15"/>
  <c r="F123" i="15"/>
  <c r="G123" i="15"/>
  <c r="H123" i="15"/>
  <c r="I123" i="15"/>
  <c r="J123" i="15"/>
  <c r="K123" i="15"/>
  <c r="L123" i="15"/>
  <c r="M123" i="15"/>
  <c r="N123" i="15"/>
  <c r="E124" i="15"/>
  <c r="F124" i="15"/>
  <c r="G124" i="15"/>
  <c r="H124" i="15"/>
  <c r="I124" i="15"/>
  <c r="J124" i="15"/>
  <c r="K124" i="15"/>
  <c r="L124" i="15"/>
  <c r="M124" i="15"/>
  <c r="N124" i="15"/>
  <c r="E125" i="15"/>
  <c r="F125" i="15"/>
  <c r="G125" i="15"/>
  <c r="H125" i="15"/>
  <c r="I125" i="15"/>
  <c r="J125" i="15"/>
  <c r="K125" i="15"/>
  <c r="L125" i="15"/>
  <c r="M125" i="15"/>
  <c r="N125" i="15"/>
  <c r="E126" i="15"/>
  <c r="F126" i="15"/>
  <c r="G126" i="15"/>
  <c r="H126" i="15"/>
  <c r="I126" i="15"/>
  <c r="J126" i="15"/>
  <c r="K126" i="15"/>
  <c r="L126" i="15"/>
  <c r="M126" i="15"/>
  <c r="N126" i="15"/>
  <c r="E114" i="15" a="1"/>
  <c r="E114" i="15"/>
  <c r="E132" i="15" a="1"/>
  <c r="E132" i="15"/>
  <c r="F114" i="15"/>
  <c r="F132" i="15" a="1"/>
  <c r="F132" i="15"/>
  <c r="G114" i="15"/>
  <c r="G132" i="15" a="1"/>
  <c r="G132" i="15"/>
  <c r="H114" i="15" a="1"/>
  <c r="H114" i="15"/>
  <c r="H132" i="15" a="1"/>
  <c r="H132" i="15"/>
  <c r="I114" i="15"/>
  <c r="I132" i="15" a="1"/>
  <c r="I132" i="15"/>
  <c r="J114" i="15"/>
  <c r="J132" i="15" a="1"/>
  <c r="J132" i="15"/>
  <c r="K114" i="15"/>
  <c r="K132" i="15" a="1"/>
  <c r="K132" i="15"/>
  <c r="L114" i="15"/>
  <c r="L132" i="15" a="1"/>
  <c r="L132" i="15"/>
  <c r="M114" i="15"/>
  <c r="M132" i="15" a="1"/>
  <c r="M132" i="15"/>
  <c r="N114" i="15"/>
  <c r="N132" i="15" a="1"/>
  <c r="N132" i="15"/>
  <c r="B115" i="15" a="1"/>
  <c r="B115" i="15"/>
  <c r="B133" i="15" a="1"/>
  <c r="B133" i="15"/>
  <c r="C115" i="15" a="1"/>
  <c r="C115" i="15"/>
  <c r="C133" i="15" a="1"/>
  <c r="C133" i="15"/>
  <c r="D115" i="15"/>
  <c r="D133" i="15" a="1"/>
  <c r="D133" i="15"/>
  <c r="E115" i="15" a="1"/>
  <c r="E115" i="15"/>
  <c r="E133" i="15"/>
  <c r="F115" i="15"/>
  <c r="F133" i="15"/>
  <c r="G115" i="15"/>
  <c r="G133" i="15"/>
  <c r="H115" i="15" a="1"/>
  <c r="H115" i="15"/>
  <c r="H133" i="15"/>
  <c r="I115" i="15"/>
  <c r="I133" i="15"/>
  <c r="J115" i="15"/>
  <c r="J133" i="15"/>
  <c r="K115" i="15"/>
  <c r="K133" i="15"/>
  <c r="L115" i="15"/>
  <c r="L133" i="15"/>
  <c r="M115" i="15"/>
  <c r="M133" i="15"/>
  <c r="N115" i="15"/>
  <c r="N133" i="15"/>
  <c r="B116" i="15"/>
  <c r="B134" i="15" a="1"/>
  <c r="B134" i="15"/>
  <c r="C116" i="15"/>
  <c r="C134" i="15" a="1"/>
  <c r="C134" i="15"/>
  <c r="D116" i="15"/>
  <c r="D134" i="15" a="1"/>
  <c r="D134" i="15"/>
  <c r="E116" i="15"/>
  <c r="E134" i="15"/>
  <c r="F116" i="15"/>
  <c r="F134" i="15"/>
  <c r="G116" i="15"/>
  <c r="G134" i="15"/>
  <c r="H116" i="15"/>
  <c r="H134" i="15"/>
  <c r="I116" i="15"/>
  <c r="I134" i="15"/>
  <c r="J116" i="15"/>
  <c r="J134" i="15"/>
  <c r="K116" i="15"/>
  <c r="K134" i="15"/>
  <c r="L116" i="15"/>
  <c r="L134" i="15"/>
  <c r="M116" i="15"/>
  <c r="M134" i="15"/>
  <c r="N116" i="15"/>
  <c r="N134" i="15"/>
  <c r="B117" i="15" a="1"/>
  <c r="B117" i="15"/>
  <c r="B135" i="15" a="1"/>
  <c r="B135" i="15"/>
  <c r="C117" i="15" a="1"/>
  <c r="C117" i="15"/>
  <c r="C135" i="15"/>
  <c r="D117" i="15"/>
  <c r="D135" i="15"/>
  <c r="E135" i="15" a="1"/>
  <c r="E135" i="15"/>
  <c r="F135" i="15"/>
  <c r="G135" i="15"/>
  <c r="H135" i="15"/>
  <c r="I135" i="15"/>
  <c r="J135" i="15"/>
  <c r="K135" i="15"/>
  <c r="L135" i="15"/>
  <c r="M135" i="15"/>
  <c r="N135" i="15"/>
  <c r="E136" i="15"/>
  <c r="F136" i="15"/>
  <c r="G136" i="15"/>
  <c r="H136" i="15"/>
  <c r="I136" i="15"/>
  <c r="J136" i="15"/>
  <c r="K136" i="15"/>
  <c r="L136" i="15"/>
  <c r="M136" i="15"/>
  <c r="N136" i="15"/>
  <c r="E137" i="15"/>
  <c r="F137" i="15"/>
  <c r="G137" i="15"/>
  <c r="H137" i="15"/>
  <c r="I137" i="15"/>
  <c r="J137" i="15"/>
  <c r="K137" i="15"/>
  <c r="L137" i="15"/>
  <c r="M137" i="15"/>
  <c r="N137" i="15"/>
  <c r="E138" i="15"/>
  <c r="F138" i="15"/>
  <c r="G138" i="15"/>
  <c r="H138" i="15"/>
  <c r="I138" i="15"/>
  <c r="J138" i="15"/>
  <c r="K138" i="15"/>
  <c r="L138" i="15"/>
  <c r="M138" i="15"/>
  <c r="N138" i="15"/>
  <c r="E139" i="15"/>
  <c r="F139" i="15"/>
  <c r="G139" i="15"/>
  <c r="H139" i="15"/>
  <c r="I139" i="15"/>
  <c r="J139" i="15"/>
  <c r="K139" i="15"/>
  <c r="L139" i="15"/>
  <c r="M139" i="15"/>
  <c r="N139" i="15"/>
  <c r="E140" i="15"/>
  <c r="F140" i="15"/>
  <c r="G140" i="15"/>
  <c r="H140" i="15"/>
  <c r="I140" i="15"/>
  <c r="J140" i="15"/>
  <c r="K140" i="15"/>
  <c r="L140" i="15"/>
  <c r="M140" i="15"/>
  <c r="N140" i="15"/>
  <c r="E141" i="15"/>
  <c r="F141" i="15"/>
  <c r="G141" i="15"/>
  <c r="H141" i="15"/>
  <c r="I141" i="15"/>
  <c r="J141" i="15"/>
  <c r="K141" i="15"/>
  <c r="L141" i="15"/>
  <c r="M141" i="15"/>
  <c r="N141" i="15"/>
  <c r="E142" i="15"/>
  <c r="F142" i="15"/>
  <c r="G142" i="15"/>
  <c r="H142" i="15"/>
  <c r="I142" i="15"/>
  <c r="J142" i="15"/>
  <c r="K142" i="15"/>
  <c r="L142" i="15"/>
  <c r="M142" i="15"/>
  <c r="N142" i="15"/>
  <c r="E143" i="15"/>
  <c r="F143" i="15"/>
  <c r="G143" i="15"/>
  <c r="H143" i="15"/>
  <c r="I143" i="15"/>
  <c r="J143" i="15"/>
  <c r="K143" i="15"/>
  <c r="L143" i="15"/>
  <c r="M143" i="15"/>
  <c r="N143" i="15"/>
  <c r="E144" i="15"/>
  <c r="F144" i="15"/>
  <c r="G144" i="15"/>
  <c r="H144" i="15"/>
  <c r="I144" i="15"/>
  <c r="J144" i="15"/>
  <c r="K144" i="15"/>
  <c r="L144" i="15"/>
  <c r="M144" i="15"/>
  <c r="N144" i="15"/>
  <c r="P135" i="15" a="1"/>
  <c r="P135" i="15"/>
  <c r="P136" i="15"/>
  <c r="P137" i="15"/>
  <c r="P138" i="15"/>
  <c r="P139" i="15"/>
  <c r="P140" i="15"/>
  <c r="P141" i="15"/>
  <c r="P142" i="15"/>
  <c r="P143" i="15"/>
  <c r="P144" i="15"/>
  <c r="B118" i="15"/>
  <c r="B136" i="15" a="1"/>
  <c r="B136" i="15"/>
  <c r="C118" i="15"/>
  <c r="C136" i="15"/>
  <c r="D118" i="15"/>
  <c r="D136" i="15"/>
  <c r="B119" i="15"/>
  <c r="B137" i="15" a="1"/>
  <c r="B137" i="15"/>
  <c r="C119" i="15"/>
  <c r="C137" i="15"/>
  <c r="D119" i="15"/>
  <c r="D137" i="15"/>
  <c r="B120" i="15" a="1"/>
  <c r="B120" i="15"/>
  <c r="B138" i="15" a="1"/>
  <c r="B138" i="15"/>
  <c r="C120" i="15" a="1"/>
  <c r="C120" i="15"/>
  <c r="C138" i="15"/>
  <c r="D120" i="15"/>
  <c r="D138" i="15"/>
  <c r="B121" i="15"/>
  <c r="B139" i="15" a="1"/>
  <c r="B139" i="15"/>
  <c r="C121" i="15"/>
  <c r="C139" i="15"/>
  <c r="D121" i="15"/>
  <c r="D139" i="15"/>
  <c r="B122" i="15"/>
  <c r="B140" i="15" a="1"/>
  <c r="B140" i="15"/>
  <c r="C122" i="15"/>
  <c r="C140" i="15"/>
  <c r="D122" i="15"/>
  <c r="D140" i="15"/>
  <c r="B123" i="15"/>
  <c r="B141" i="15" a="1"/>
  <c r="B141" i="15"/>
  <c r="C123" i="15"/>
  <c r="C141" i="15"/>
  <c r="D123" i="15"/>
  <c r="D141" i="15"/>
  <c r="B124" i="15"/>
  <c r="B142" i="15" a="1"/>
  <c r="B142" i="15"/>
  <c r="C124" i="15"/>
  <c r="C142" i="15"/>
  <c r="D124" i="15"/>
  <c r="D142" i="15"/>
  <c r="B125" i="15"/>
  <c r="B143" i="15" a="1"/>
  <c r="B143" i="15"/>
  <c r="C125" i="15"/>
  <c r="C143" i="15"/>
  <c r="D125" i="15"/>
  <c r="D143" i="15"/>
  <c r="B126" i="15"/>
  <c r="B144" i="15" a="1"/>
  <c r="B144" i="15"/>
  <c r="C126" i="15"/>
  <c r="C144" i="15"/>
  <c r="D126" i="15"/>
  <c r="D144" i="15"/>
  <c r="B148" i="15" a="1"/>
  <c r="B148" i="15"/>
  <c r="C148" i="15"/>
  <c r="D148" i="15"/>
  <c r="E148" i="15"/>
  <c r="F148" i="15"/>
  <c r="G148" i="15"/>
  <c r="H148" i="15"/>
  <c r="I148" i="15"/>
  <c r="J148" i="15"/>
  <c r="K148" i="15"/>
  <c r="L148" i="15"/>
  <c r="M148" i="15"/>
  <c r="N148" i="15"/>
  <c r="B149" i="15"/>
  <c r="C149" i="15"/>
  <c r="D149" i="15"/>
  <c r="E149" i="15"/>
  <c r="F149" i="15"/>
  <c r="G149" i="15"/>
  <c r="H149" i="15"/>
  <c r="I149" i="15"/>
  <c r="J149" i="15"/>
  <c r="K149" i="15"/>
  <c r="L149" i="15"/>
  <c r="M149" i="15"/>
  <c r="N149" i="15"/>
  <c r="B150" i="15"/>
  <c r="C150" i="15"/>
  <c r="D150" i="15"/>
  <c r="E150" i="15"/>
  <c r="F150" i="15"/>
  <c r="G150" i="15"/>
  <c r="H150" i="15"/>
  <c r="I150" i="15"/>
  <c r="J150" i="15"/>
  <c r="K150" i="15"/>
  <c r="L150" i="15"/>
  <c r="M150" i="15"/>
  <c r="N150" i="15"/>
  <c r="B151" i="15"/>
  <c r="C151" i="15"/>
  <c r="D151" i="15"/>
  <c r="E151" i="15"/>
  <c r="F151" i="15"/>
  <c r="G151" i="15"/>
  <c r="H151" i="15"/>
  <c r="I151" i="15"/>
  <c r="J151" i="15"/>
  <c r="K151" i="15"/>
  <c r="L151" i="15"/>
  <c r="M151" i="15"/>
  <c r="N151" i="15"/>
  <c r="B152" i="15"/>
  <c r="C152" i="15"/>
  <c r="D152" i="15"/>
  <c r="E152" i="15"/>
  <c r="F152" i="15"/>
  <c r="G152" i="15"/>
  <c r="H152" i="15"/>
  <c r="I152" i="15"/>
  <c r="J152" i="15"/>
  <c r="K152" i="15"/>
  <c r="L152" i="15"/>
  <c r="M152" i="15"/>
  <c r="N152" i="15"/>
  <c r="B153" i="15"/>
  <c r="C153" i="15"/>
  <c r="D153" i="15"/>
  <c r="E153" i="15"/>
  <c r="F153" i="15"/>
  <c r="G153" i="15"/>
  <c r="H153" i="15"/>
  <c r="I153" i="15"/>
  <c r="J153" i="15"/>
  <c r="K153" i="15"/>
  <c r="L153" i="15"/>
  <c r="M153" i="15"/>
  <c r="N153" i="15"/>
  <c r="B154" i="15"/>
  <c r="C154" i="15"/>
  <c r="D154" i="15"/>
  <c r="E154" i="15"/>
  <c r="F154" i="15"/>
  <c r="G154" i="15"/>
  <c r="H154" i="15"/>
  <c r="I154" i="15"/>
  <c r="J154" i="15"/>
  <c r="K154" i="15"/>
  <c r="L154" i="15"/>
  <c r="M154" i="15"/>
  <c r="N154" i="15"/>
  <c r="B155" i="15"/>
  <c r="C155" i="15"/>
  <c r="D155" i="15"/>
  <c r="E155" i="15"/>
  <c r="F155" i="15"/>
  <c r="G155" i="15"/>
  <c r="H155" i="15"/>
  <c r="I155" i="15"/>
  <c r="J155" i="15"/>
  <c r="K155" i="15"/>
  <c r="L155" i="15"/>
  <c r="M155" i="15"/>
  <c r="N155" i="15"/>
  <c r="B156" i="15"/>
  <c r="C156" i="15"/>
  <c r="D156" i="15"/>
  <c r="E156" i="15"/>
  <c r="F156" i="15"/>
  <c r="G156" i="15"/>
  <c r="H156" i="15"/>
  <c r="I156" i="15"/>
  <c r="J156" i="15"/>
  <c r="K156" i="15"/>
  <c r="L156" i="15"/>
  <c r="M156" i="15"/>
  <c r="N156" i="15"/>
  <c r="B157" i="15"/>
  <c r="C157" i="15"/>
  <c r="D157" i="15"/>
  <c r="E157" i="15"/>
  <c r="F157" i="15"/>
  <c r="G157" i="15"/>
  <c r="H157" i="15"/>
  <c r="I157" i="15"/>
  <c r="J157" i="15"/>
  <c r="K157" i="15"/>
  <c r="L157" i="15"/>
  <c r="M157" i="15"/>
  <c r="N157" i="15"/>
  <c r="B158" i="15"/>
  <c r="C158" i="15"/>
  <c r="D158" i="15"/>
  <c r="E158" i="15"/>
  <c r="F158" i="15"/>
  <c r="G158" i="15"/>
  <c r="H158" i="15"/>
  <c r="I158" i="15"/>
  <c r="J158" i="15"/>
  <c r="K158" i="15"/>
  <c r="L158" i="15"/>
  <c r="M158" i="15"/>
  <c r="N158" i="15"/>
  <c r="B159" i="15"/>
  <c r="C159" i="15"/>
  <c r="D159" i="15"/>
  <c r="E159" i="15"/>
  <c r="F159" i="15"/>
  <c r="G159" i="15"/>
  <c r="H159" i="15"/>
  <c r="I159" i="15"/>
  <c r="J159" i="15"/>
  <c r="K159" i="15"/>
  <c r="L159" i="15"/>
  <c r="M159" i="15"/>
  <c r="N159" i="15"/>
  <c r="B160" i="15"/>
  <c r="C160" i="15"/>
  <c r="D160" i="15"/>
  <c r="E160" i="15"/>
  <c r="F160" i="15"/>
  <c r="G160" i="15"/>
  <c r="H160" i="15"/>
  <c r="I160" i="15"/>
  <c r="J160" i="15"/>
  <c r="K160" i="15"/>
  <c r="L160" i="15"/>
  <c r="M160" i="15"/>
  <c r="N160" i="15"/>
  <c r="C165" i="15" a="1"/>
  <c r="C165" i="15"/>
  <c r="C166" i="15"/>
  <c r="C167" i="15"/>
  <c r="C168" i="15"/>
  <c r="C169" i="15"/>
  <c r="C170" i="15"/>
  <c r="C171" i="15"/>
  <c r="C172" i="15"/>
  <c r="C173" i="15"/>
  <c r="C174" i="15"/>
  <c r="C175" i="15"/>
  <c r="C176" i="15"/>
  <c r="C177" i="15"/>
  <c r="B89" i="16" a="1"/>
  <c r="B89" i="16"/>
  <c r="B90" i="16"/>
  <c r="B91" i="16"/>
  <c r="D89" i="16" a="1"/>
  <c r="D89" i="16"/>
  <c r="E89" i="16"/>
  <c r="D90" i="16"/>
  <c r="E90" i="16"/>
  <c r="D91" i="16"/>
  <c r="E91" i="16"/>
  <c r="B92" i="16" a="1"/>
  <c r="B92" i="16"/>
  <c r="B93" i="16"/>
  <c r="B94" i="16"/>
  <c r="B95" i="16"/>
  <c r="B96" i="16"/>
  <c r="B97" i="16"/>
  <c r="B98" i="16"/>
  <c r="D92" i="16" a="1"/>
  <c r="D92" i="16"/>
  <c r="E92" i="16"/>
  <c r="D93" i="16"/>
  <c r="E93" i="16"/>
  <c r="D94" i="16"/>
  <c r="E94" i="16"/>
  <c r="D95" i="16"/>
  <c r="E95" i="16"/>
  <c r="D96" i="16"/>
  <c r="E96" i="16"/>
  <c r="D97" i="16"/>
  <c r="E97" i="16"/>
  <c r="D98" i="16"/>
  <c r="E98" i="16"/>
  <c r="E119" i="16" a="1"/>
  <c r="E119" i="16"/>
  <c r="F119" i="16"/>
  <c r="G119" i="16"/>
  <c r="H119" i="16"/>
  <c r="I119" i="16"/>
  <c r="J119" i="16"/>
  <c r="K119" i="16"/>
  <c r="L119" i="16"/>
  <c r="M119" i="16"/>
  <c r="N119" i="16"/>
  <c r="E120" i="16"/>
  <c r="F120" i="16"/>
  <c r="G120" i="16"/>
  <c r="H120" i="16"/>
  <c r="I120" i="16"/>
  <c r="J120" i="16"/>
  <c r="K120" i="16"/>
  <c r="L120" i="16"/>
  <c r="M120" i="16"/>
  <c r="N120" i="16"/>
  <c r="E121" i="16"/>
  <c r="F121" i="16"/>
  <c r="G121" i="16"/>
  <c r="H121" i="16"/>
  <c r="I121" i="16"/>
  <c r="J121" i="16"/>
  <c r="K121" i="16"/>
  <c r="L121" i="16"/>
  <c r="M121" i="16"/>
  <c r="N121" i="16"/>
  <c r="E122" i="16"/>
  <c r="F122" i="16"/>
  <c r="G122" i="16"/>
  <c r="H122" i="16"/>
  <c r="I122" i="16"/>
  <c r="J122" i="16"/>
  <c r="K122" i="16"/>
  <c r="L122" i="16"/>
  <c r="M122" i="16"/>
  <c r="N122" i="16"/>
  <c r="E123" i="16"/>
  <c r="F123" i="16"/>
  <c r="G123" i="16"/>
  <c r="H123" i="16"/>
  <c r="I123" i="16"/>
  <c r="J123" i="16"/>
  <c r="K123" i="16"/>
  <c r="L123" i="16"/>
  <c r="M123" i="16"/>
  <c r="N123" i="16"/>
  <c r="E124" i="16"/>
  <c r="F124" i="16"/>
  <c r="G124" i="16"/>
  <c r="H124" i="16"/>
  <c r="I124" i="16"/>
  <c r="J124" i="16"/>
  <c r="K124" i="16"/>
  <c r="L124" i="16"/>
  <c r="M124" i="16"/>
  <c r="N124" i="16"/>
  <c r="E125" i="16"/>
  <c r="F125" i="16"/>
  <c r="G125" i="16"/>
  <c r="H125" i="16"/>
  <c r="I125" i="16"/>
  <c r="J125" i="16"/>
  <c r="K125" i="16"/>
  <c r="L125" i="16"/>
  <c r="M125" i="16"/>
  <c r="N125" i="16"/>
  <c r="E126" i="16"/>
  <c r="F126" i="16"/>
  <c r="G126" i="16"/>
  <c r="H126" i="16"/>
  <c r="I126" i="16"/>
  <c r="J126" i="16"/>
  <c r="K126" i="16"/>
  <c r="L126" i="16"/>
  <c r="M126" i="16"/>
  <c r="N126" i="16"/>
  <c r="E127" i="16"/>
  <c r="F127" i="16"/>
  <c r="G127" i="16"/>
  <c r="H127" i="16"/>
  <c r="I127" i="16"/>
  <c r="J127" i="16"/>
  <c r="K127" i="16"/>
  <c r="L127" i="16"/>
  <c r="M127" i="16"/>
  <c r="N127" i="16"/>
  <c r="E128" i="16"/>
  <c r="F128" i="16"/>
  <c r="G128" i="16"/>
  <c r="H128" i="16"/>
  <c r="I128" i="16"/>
  <c r="J128" i="16"/>
  <c r="K128" i="16"/>
  <c r="L128" i="16"/>
  <c r="M128" i="16"/>
  <c r="N128" i="16"/>
  <c r="E116" i="16" a="1"/>
  <c r="E116" i="16"/>
  <c r="E134" i="16" a="1"/>
  <c r="E134" i="16"/>
  <c r="F116" i="16"/>
  <c r="F134" i="16" a="1"/>
  <c r="F134" i="16"/>
  <c r="G116" i="16"/>
  <c r="G134" i="16" a="1"/>
  <c r="G134" i="16"/>
  <c r="H116" i="16" a="1"/>
  <c r="H116" i="16"/>
  <c r="H134" i="16" a="1"/>
  <c r="H134" i="16"/>
  <c r="I116" i="16"/>
  <c r="I134" i="16" a="1"/>
  <c r="I134" i="16"/>
  <c r="J116" i="16"/>
  <c r="J134" i="16" a="1"/>
  <c r="J134" i="16"/>
  <c r="K116" i="16"/>
  <c r="K134" i="16" a="1"/>
  <c r="K134" i="16"/>
  <c r="L116" i="16"/>
  <c r="L134" i="16" a="1"/>
  <c r="L134" i="16"/>
  <c r="M116" i="16"/>
  <c r="M134" i="16" a="1"/>
  <c r="M134" i="16"/>
  <c r="N116" i="16"/>
  <c r="N134" i="16" a="1"/>
  <c r="N134" i="16"/>
  <c r="B117" i="16" a="1"/>
  <c r="B117" i="16"/>
  <c r="B135" i="16" a="1"/>
  <c r="B135" i="16"/>
  <c r="C117" i="16" a="1"/>
  <c r="C117" i="16"/>
  <c r="C135" i="16" a="1"/>
  <c r="C135" i="16"/>
  <c r="D117" i="16"/>
  <c r="D135" i="16"/>
  <c r="E117" i="16" a="1"/>
  <c r="E117" i="16"/>
  <c r="E135" i="16" a="1"/>
  <c r="E135" i="16"/>
  <c r="F117" i="16"/>
  <c r="F135" i="16" a="1"/>
  <c r="F135" i="16"/>
  <c r="G117" i="16"/>
  <c r="G135" i="16" a="1"/>
  <c r="G135" i="16"/>
  <c r="H117" i="16" a="1"/>
  <c r="H117" i="16"/>
  <c r="H135" i="16" a="1"/>
  <c r="H135" i="16"/>
  <c r="I117" i="16"/>
  <c r="I135" i="16" a="1"/>
  <c r="I135" i="16"/>
  <c r="J117" i="16"/>
  <c r="J135" i="16" a="1"/>
  <c r="J135" i="16"/>
  <c r="K117" i="16"/>
  <c r="K135" i="16" a="1"/>
  <c r="K135" i="16"/>
  <c r="L117" i="16"/>
  <c r="L135" i="16" a="1"/>
  <c r="L135" i="16"/>
  <c r="M117" i="16"/>
  <c r="M135" i="16" a="1"/>
  <c r="M135" i="16"/>
  <c r="N117" i="16"/>
  <c r="N135" i="16" a="1"/>
  <c r="N135" i="16"/>
  <c r="B118" i="16"/>
  <c r="B136" i="16" a="1"/>
  <c r="B136" i="16"/>
  <c r="C118" i="16"/>
  <c r="C136" i="16" a="1"/>
  <c r="C136" i="16"/>
  <c r="D118" i="16"/>
  <c r="D136" i="16" a="1"/>
  <c r="D136" i="16"/>
  <c r="E118" i="16"/>
  <c r="E136" i="16" a="1"/>
  <c r="E136" i="16"/>
  <c r="F118" i="16"/>
  <c r="F136" i="16" a="1"/>
  <c r="F136" i="16"/>
  <c r="G118" i="16"/>
  <c r="G136" i="16" a="1"/>
  <c r="G136" i="16"/>
  <c r="H118" i="16"/>
  <c r="H136" i="16" a="1"/>
  <c r="H136" i="16"/>
  <c r="I118" i="16"/>
  <c r="I136" i="16" a="1"/>
  <c r="I136" i="16"/>
  <c r="J118" i="16"/>
  <c r="J136" i="16" a="1"/>
  <c r="J136" i="16"/>
  <c r="K118" i="16"/>
  <c r="K136" i="16" a="1"/>
  <c r="K136" i="16"/>
  <c r="L118" i="16"/>
  <c r="L136" i="16" a="1"/>
  <c r="L136" i="16"/>
  <c r="M118" i="16"/>
  <c r="M136" i="16" a="1"/>
  <c r="M136" i="16"/>
  <c r="N118" i="16"/>
  <c r="N136" i="16" a="1"/>
  <c r="N136" i="16"/>
  <c r="B119" i="16" a="1"/>
  <c r="B119" i="16"/>
  <c r="B137" i="16" a="1"/>
  <c r="B137" i="16"/>
  <c r="C119" i="16" a="1"/>
  <c r="C119" i="16"/>
  <c r="C137" i="16" a="1"/>
  <c r="C137" i="16"/>
  <c r="D119" i="16"/>
  <c r="D137" i="16" a="1"/>
  <c r="D137" i="16"/>
  <c r="E137" i="16" a="1"/>
  <c r="E137" i="16"/>
  <c r="F137" i="16"/>
  <c r="G137" i="16"/>
  <c r="H137" i="16"/>
  <c r="I137" i="16"/>
  <c r="J137" i="16"/>
  <c r="K137" i="16"/>
  <c r="L137" i="16"/>
  <c r="M137" i="16"/>
  <c r="N137" i="16"/>
  <c r="E138" i="16"/>
  <c r="F138" i="16"/>
  <c r="G138" i="16"/>
  <c r="H138" i="16"/>
  <c r="I138" i="16"/>
  <c r="J138" i="16"/>
  <c r="K138" i="16"/>
  <c r="L138" i="16"/>
  <c r="M138" i="16"/>
  <c r="N138" i="16"/>
  <c r="E139" i="16"/>
  <c r="F139" i="16"/>
  <c r="G139" i="16"/>
  <c r="H139" i="16"/>
  <c r="I139" i="16"/>
  <c r="J139" i="16"/>
  <c r="K139" i="16"/>
  <c r="L139" i="16"/>
  <c r="M139" i="16"/>
  <c r="N139" i="16"/>
  <c r="E140" i="16"/>
  <c r="F140" i="16"/>
  <c r="G140" i="16"/>
  <c r="H140" i="16"/>
  <c r="I140" i="16"/>
  <c r="J140" i="16"/>
  <c r="K140" i="16"/>
  <c r="L140" i="16"/>
  <c r="M140" i="16"/>
  <c r="N140" i="16"/>
  <c r="E141" i="16"/>
  <c r="F141" i="16"/>
  <c r="G141" i="16"/>
  <c r="H141" i="16"/>
  <c r="I141" i="16"/>
  <c r="J141" i="16"/>
  <c r="K141" i="16"/>
  <c r="L141" i="16"/>
  <c r="M141" i="16"/>
  <c r="N141" i="16"/>
  <c r="E142" i="16"/>
  <c r="F142" i="16"/>
  <c r="G142" i="16"/>
  <c r="H142" i="16"/>
  <c r="I142" i="16"/>
  <c r="J142" i="16"/>
  <c r="K142" i="16"/>
  <c r="L142" i="16"/>
  <c r="M142" i="16"/>
  <c r="N142" i="16"/>
  <c r="E143" i="16"/>
  <c r="F143" i="16"/>
  <c r="G143" i="16"/>
  <c r="H143" i="16"/>
  <c r="I143" i="16"/>
  <c r="J143" i="16"/>
  <c r="K143" i="16"/>
  <c r="L143" i="16"/>
  <c r="M143" i="16"/>
  <c r="N143" i="16"/>
  <c r="E144" i="16"/>
  <c r="F144" i="16"/>
  <c r="G144" i="16"/>
  <c r="H144" i="16"/>
  <c r="I144" i="16"/>
  <c r="J144" i="16"/>
  <c r="K144" i="16"/>
  <c r="L144" i="16"/>
  <c r="M144" i="16"/>
  <c r="N144" i="16"/>
  <c r="E145" i="16"/>
  <c r="F145" i="16"/>
  <c r="G145" i="16"/>
  <c r="H145" i="16"/>
  <c r="I145" i="16"/>
  <c r="J145" i="16"/>
  <c r="K145" i="16"/>
  <c r="L145" i="16"/>
  <c r="M145" i="16"/>
  <c r="N145" i="16"/>
  <c r="E146" i="16"/>
  <c r="F146" i="16"/>
  <c r="G146" i="16"/>
  <c r="H146" i="16"/>
  <c r="I146" i="16"/>
  <c r="J146" i="16"/>
  <c r="K146" i="16"/>
  <c r="L146" i="16"/>
  <c r="M146" i="16"/>
  <c r="N146" i="16"/>
  <c r="P137" i="16" a="1"/>
  <c r="P137" i="16"/>
  <c r="P138" i="16"/>
  <c r="P139" i="16"/>
  <c r="P140" i="16"/>
  <c r="P141" i="16"/>
  <c r="P142" i="16"/>
  <c r="P143" i="16"/>
  <c r="P144" i="16"/>
  <c r="P145" i="16"/>
  <c r="P146" i="16"/>
  <c r="B120" i="16"/>
  <c r="B138" i="16" a="1"/>
  <c r="B138" i="16"/>
  <c r="C120" i="16"/>
  <c r="C138" i="16" a="1"/>
  <c r="C138" i="16"/>
  <c r="D120" i="16"/>
  <c r="D138" i="16" a="1"/>
  <c r="D138" i="16"/>
  <c r="B121" i="16"/>
  <c r="B139" i="16" a="1"/>
  <c r="B139" i="16"/>
  <c r="C121" i="16"/>
  <c r="C139" i="16" a="1"/>
  <c r="C139" i="16"/>
  <c r="D121" i="16"/>
  <c r="D139" i="16" a="1"/>
  <c r="D139" i="16"/>
  <c r="B122" i="16" a="1"/>
  <c r="B122" i="16"/>
  <c r="B140" i="16" a="1"/>
  <c r="B140" i="16"/>
  <c r="C122" i="16" a="1"/>
  <c r="C122" i="16"/>
  <c r="C140" i="16" a="1"/>
  <c r="C140" i="16"/>
  <c r="D122" i="16"/>
  <c r="D140" i="16" a="1"/>
  <c r="D140" i="16"/>
  <c r="B123" i="16"/>
  <c r="B141" i="16" a="1"/>
  <c r="B141" i="16"/>
  <c r="C123" i="16"/>
  <c r="C141" i="16" a="1"/>
  <c r="C141" i="16"/>
  <c r="D123" i="16"/>
  <c r="D141" i="16" a="1"/>
  <c r="D141" i="16"/>
  <c r="B124" i="16"/>
  <c r="B142" i="16" a="1"/>
  <c r="B142" i="16"/>
  <c r="C124" i="16"/>
  <c r="C142" i="16" a="1"/>
  <c r="C142" i="16"/>
  <c r="D124" i="16"/>
  <c r="D142" i="16" a="1"/>
  <c r="D142" i="16"/>
  <c r="B125" i="16"/>
  <c r="B143" i="16" a="1"/>
  <c r="B143" i="16"/>
  <c r="C125" i="16"/>
  <c r="C143" i="16" a="1"/>
  <c r="C143" i="16"/>
  <c r="D125" i="16"/>
  <c r="D143" i="16" a="1"/>
  <c r="D143" i="16"/>
  <c r="B126" i="16"/>
  <c r="B144" i="16" a="1"/>
  <c r="B144" i="16"/>
  <c r="C126" i="16"/>
  <c r="C144" i="16" a="1"/>
  <c r="C144" i="16"/>
  <c r="D126" i="16"/>
  <c r="D144" i="16" a="1"/>
  <c r="D144" i="16"/>
  <c r="B127" i="16"/>
  <c r="B145" i="16" a="1"/>
  <c r="B145" i="16"/>
  <c r="C127" i="16"/>
  <c r="C145" i="16" a="1"/>
  <c r="C145" i="16"/>
  <c r="D127" i="16"/>
  <c r="D145" i="16" a="1"/>
  <c r="D145" i="16"/>
  <c r="B128" i="16"/>
  <c r="B146" i="16" a="1"/>
  <c r="B146" i="16"/>
  <c r="C128" i="16"/>
  <c r="C146" i="16" a="1"/>
  <c r="C146" i="16"/>
  <c r="D128" i="16"/>
  <c r="D146" i="16" a="1"/>
  <c r="D146" i="16"/>
  <c r="B151" i="16" a="1"/>
  <c r="B151" i="16"/>
  <c r="C151" i="16"/>
  <c r="D151" i="16"/>
  <c r="E151" i="16"/>
  <c r="F151" i="16"/>
  <c r="G151" i="16"/>
  <c r="H151" i="16"/>
  <c r="I151" i="16"/>
  <c r="J151" i="16"/>
  <c r="K151" i="16"/>
  <c r="L151" i="16"/>
  <c r="M151" i="16"/>
  <c r="N151" i="16"/>
  <c r="B152" i="16"/>
  <c r="C152" i="16"/>
  <c r="D152" i="16"/>
  <c r="E152" i="16"/>
  <c r="F152" i="16"/>
  <c r="G152" i="16"/>
  <c r="H152" i="16"/>
  <c r="I152" i="16"/>
  <c r="J152" i="16"/>
  <c r="K152" i="16"/>
  <c r="L152" i="16"/>
  <c r="M152" i="16"/>
  <c r="N152" i="16"/>
  <c r="B153" i="16"/>
  <c r="C153" i="16"/>
  <c r="D153" i="16"/>
  <c r="E153" i="16"/>
  <c r="F153" i="16"/>
  <c r="G153" i="16"/>
  <c r="H153" i="16"/>
  <c r="I153" i="16"/>
  <c r="J153" i="16"/>
  <c r="K153" i="16"/>
  <c r="L153" i="16"/>
  <c r="M153" i="16"/>
  <c r="N153" i="16"/>
  <c r="B154" i="16"/>
  <c r="C154" i="16"/>
  <c r="D154" i="16"/>
  <c r="E154" i="16"/>
  <c r="F154" i="16"/>
  <c r="G154" i="16"/>
  <c r="H154" i="16"/>
  <c r="I154" i="16"/>
  <c r="J154" i="16"/>
  <c r="K154" i="16"/>
  <c r="L154" i="16"/>
  <c r="M154" i="16"/>
  <c r="N154" i="16"/>
  <c r="B155" i="16"/>
  <c r="C155" i="16"/>
  <c r="D155" i="16"/>
  <c r="E155" i="16"/>
  <c r="F155" i="16"/>
  <c r="G155" i="16"/>
  <c r="H155" i="16"/>
  <c r="I155" i="16"/>
  <c r="J155" i="16"/>
  <c r="K155" i="16"/>
  <c r="L155" i="16"/>
  <c r="M155" i="16"/>
  <c r="N155" i="16"/>
  <c r="B156" i="16"/>
  <c r="C156" i="16"/>
  <c r="D156" i="16"/>
  <c r="E156" i="16"/>
  <c r="F156" i="16"/>
  <c r="G156" i="16"/>
  <c r="H156" i="16"/>
  <c r="I156" i="16"/>
  <c r="J156" i="16"/>
  <c r="K156" i="16"/>
  <c r="L156" i="16"/>
  <c r="M156" i="16"/>
  <c r="N156" i="16"/>
  <c r="B157" i="16"/>
  <c r="C157" i="16"/>
  <c r="D157" i="16"/>
  <c r="E157" i="16"/>
  <c r="F157" i="16"/>
  <c r="G157" i="16"/>
  <c r="H157" i="16"/>
  <c r="I157" i="16"/>
  <c r="J157" i="16"/>
  <c r="K157" i="16"/>
  <c r="L157" i="16"/>
  <c r="M157" i="16"/>
  <c r="N157" i="16"/>
  <c r="B158" i="16"/>
  <c r="C158" i="16"/>
  <c r="D158" i="16"/>
  <c r="E158" i="16"/>
  <c r="F158" i="16"/>
  <c r="G158" i="16"/>
  <c r="H158" i="16"/>
  <c r="I158" i="16"/>
  <c r="J158" i="16"/>
  <c r="K158" i="16"/>
  <c r="L158" i="16"/>
  <c r="M158" i="16"/>
  <c r="N158" i="16"/>
  <c r="B159" i="16"/>
  <c r="C159" i="16"/>
  <c r="D159" i="16"/>
  <c r="E159" i="16"/>
  <c r="F159" i="16"/>
  <c r="G159" i="16"/>
  <c r="H159" i="16"/>
  <c r="I159" i="16"/>
  <c r="J159" i="16"/>
  <c r="K159" i="16"/>
  <c r="L159" i="16"/>
  <c r="M159" i="16"/>
  <c r="N159" i="16"/>
  <c r="B160" i="16"/>
  <c r="C160" i="16"/>
  <c r="D160" i="16"/>
  <c r="E160" i="16"/>
  <c r="F160" i="16"/>
  <c r="G160" i="16"/>
  <c r="H160" i="16"/>
  <c r="I160" i="16"/>
  <c r="J160" i="16"/>
  <c r="K160" i="16"/>
  <c r="L160" i="16"/>
  <c r="M160" i="16"/>
  <c r="N160" i="16"/>
  <c r="B161" i="16"/>
  <c r="C161" i="16"/>
  <c r="D161" i="16"/>
  <c r="E161" i="16"/>
  <c r="F161" i="16"/>
  <c r="G161" i="16"/>
  <c r="H161" i="16"/>
  <c r="I161" i="16"/>
  <c r="J161" i="16"/>
  <c r="K161" i="16"/>
  <c r="L161" i="16"/>
  <c r="M161" i="16"/>
  <c r="N161" i="16"/>
  <c r="B162" i="16"/>
  <c r="C162" i="16"/>
  <c r="D162" i="16"/>
  <c r="E162" i="16"/>
  <c r="F162" i="16"/>
  <c r="G162" i="16"/>
  <c r="H162" i="16"/>
  <c r="I162" i="16"/>
  <c r="J162" i="16"/>
  <c r="K162" i="16"/>
  <c r="L162" i="16"/>
  <c r="M162" i="16"/>
  <c r="N162" i="16"/>
  <c r="B163" i="16"/>
  <c r="C163" i="16"/>
  <c r="D163" i="16"/>
  <c r="E163" i="16"/>
  <c r="F163" i="16"/>
  <c r="G163" i="16"/>
  <c r="H163" i="16"/>
  <c r="I163" i="16"/>
  <c r="J163" i="16"/>
  <c r="K163" i="16"/>
  <c r="L163" i="16"/>
  <c r="M163" i="16"/>
  <c r="N163" i="16"/>
  <c r="C168" i="16" a="1"/>
  <c r="C168" i="16"/>
  <c r="F168" i="16" a="1"/>
  <c r="F168" i="16"/>
  <c r="C169" i="16"/>
  <c r="F169" i="16" a="1"/>
  <c r="F169" i="16"/>
  <c r="C180" i="16"/>
  <c r="C179" i="16"/>
  <c r="C178" i="16"/>
  <c r="C177" i="16"/>
  <c r="C176" i="16"/>
  <c r="C175" i="16"/>
  <c r="C174" i="16"/>
  <c r="C173" i="16"/>
  <c r="C172" i="16"/>
  <c r="C171" i="16"/>
  <c r="C170" i="16"/>
  <c r="F170" i="16" a="1"/>
  <c r="F170" i="16"/>
  <c r="F171" i="16" a="1"/>
  <c r="F171" i="16"/>
  <c r="F172" i="16"/>
  <c r="F173" i="16"/>
  <c r="F174" i="16"/>
  <c r="F175" i="16"/>
  <c r="F176" i="16"/>
  <c r="F177" i="16"/>
  <c r="F178" i="16"/>
  <c r="F179" i="16"/>
  <c r="F180" i="16"/>
  <c r="B38" i="17" a="1"/>
  <c r="B38" i="17"/>
  <c r="C38" i="17"/>
  <c r="D38" i="17"/>
  <c r="E38" i="17"/>
  <c r="F38" i="17"/>
  <c r="G38" i="17"/>
  <c r="H38" i="17"/>
  <c r="I38" i="17"/>
  <c r="J38" i="17"/>
  <c r="K38" i="17"/>
  <c r="B39" i="17"/>
  <c r="C39" i="17"/>
  <c r="D39" i="17"/>
  <c r="E39" i="17"/>
  <c r="F39" i="17"/>
  <c r="G39" i="17"/>
  <c r="H39" i="17"/>
  <c r="I39" i="17"/>
  <c r="J39" i="17"/>
  <c r="K39" i="17"/>
  <c r="B40" i="17"/>
  <c r="C40" i="17"/>
  <c r="D40" i="17"/>
  <c r="E40" i="17"/>
  <c r="F40" i="17"/>
  <c r="G40" i="17"/>
  <c r="H40" i="17"/>
  <c r="I40" i="17"/>
  <c r="J40" i="17"/>
  <c r="K40" i="17"/>
  <c r="B41" i="17"/>
  <c r="C41" i="17"/>
  <c r="D41" i="17"/>
  <c r="E41" i="17"/>
  <c r="F41" i="17"/>
  <c r="G41" i="17"/>
  <c r="H41" i="17"/>
  <c r="I41" i="17"/>
  <c r="J41" i="17"/>
  <c r="K41" i="17"/>
  <c r="B42" i="17"/>
  <c r="C42" i="17"/>
  <c r="D42" i="17"/>
  <c r="E42" i="17"/>
  <c r="F42" i="17"/>
  <c r="G42" i="17"/>
  <c r="H42" i="17"/>
  <c r="I42" i="17"/>
  <c r="J42" i="17"/>
  <c r="K42" i="17"/>
  <c r="B43" i="17"/>
  <c r="C43" i="17"/>
  <c r="D43" i="17"/>
  <c r="E43" i="17"/>
  <c r="F43" i="17"/>
  <c r="G43" i="17"/>
  <c r="H43" i="17"/>
  <c r="I43" i="17"/>
  <c r="J43" i="17"/>
  <c r="K43" i="17"/>
  <c r="B44" i="17"/>
  <c r="C44" i="17"/>
  <c r="D44" i="17"/>
  <c r="E44" i="17"/>
  <c r="F44" i="17"/>
  <c r="G44" i="17"/>
  <c r="H44" i="17"/>
  <c r="I44" i="17"/>
  <c r="J44" i="17"/>
  <c r="K44" i="17"/>
  <c r="B45" i="17"/>
  <c r="C45" i="17"/>
  <c r="D45" i="17"/>
  <c r="E45" i="17"/>
  <c r="F45" i="17"/>
  <c r="G45" i="17"/>
  <c r="H45" i="17"/>
  <c r="I45" i="17"/>
  <c r="J45" i="17"/>
  <c r="K45" i="17"/>
  <c r="B46" i="17"/>
  <c r="C46" i="17"/>
  <c r="D46" i="17"/>
  <c r="E46" i="17"/>
  <c r="F46" i="17"/>
  <c r="G46" i="17"/>
  <c r="H46" i="17"/>
  <c r="I46" i="17"/>
  <c r="J46" i="17"/>
  <c r="K46" i="17"/>
  <c r="B47" i="17"/>
  <c r="C47" i="17"/>
  <c r="D47" i="17"/>
  <c r="E47" i="17"/>
  <c r="F47" i="17"/>
  <c r="G47" i="17"/>
  <c r="H47" i="17"/>
  <c r="I47" i="17"/>
  <c r="J47" i="17"/>
  <c r="K47" i="17"/>
  <c r="B53" i="17" a="1"/>
  <c r="B53" i="17"/>
  <c r="C53" i="17"/>
  <c r="D53" i="17"/>
  <c r="E53" i="17"/>
  <c r="F53" i="17"/>
  <c r="G53" i="17"/>
  <c r="H53" i="17"/>
  <c r="I53" i="17"/>
  <c r="J53" i="17"/>
  <c r="K53" i="17"/>
  <c r="B54" i="17"/>
  <c r="C54" i="17"/>
  <c r="D54" i="17"/>
  <c r="E54" i="17"/>
  <c r="F54" i="17"/>
  <c r="G54" i="17"/>
  <c r="H54" i="17"/>
  <c r="I54" i="17"/>
  <c r="J54" i="17"/>
  <c r="K54" i="17"/>
  <c r="B55" i="17"/>
  <c r="C55" i="17"/>
  <c r="D55" i="17"/>
  <c r="E55" i="17"/>
  <c r="F55" i="17"/>
  <c r="G55" i="17"/>
  <c r="H55" i="17"/>
  <c r="I55" i="17"/>
  <c r="J55" i="17"/>
  <c r="K55" i="17"/>
  <c r="B56" i="17"/>
  <c r="C56" i="17"/>
  <c r="D56" i="17"/>
  <c r="E56" i="17"/>
  <c r="F56" i="17"/>
  <c r="G56" i="17"/>
  <c r="H56" i="17"/>
  <c r="I56" i="17"/>
  <c r="J56" i="17"/>
  <c r="K56" i="17"/>
  <c r="B57" i="17"/>
  <c r="C57" i="17"/>
  <c r="D57" i="17"/>
  <c r="E57" i="17"/>
  <c r="F57" i="17"/>
  <c r="G57" i="17"/>
  <c r="H57" i="17"/>
  <c r="I57" i="17"/>
  <c r="J57" i="17"/>
  <c r="K57" i="17"/>
  <c r="B58" i="17"/>
  <c r="C58" i="17"/>
  <c r="D58" i="17"/>
  <c r="E58" i="17"/>
  <c r="F58" i="17"/>
  <c r="G58" i="17"/>
  <c r="H58" i="17"/>
  <c r="I58" i="17"/>
  <c r="J58" i="17"/>
  <c r="K58" i="17"/>
  <c r="B59" i="17"/>
  <c r="C59" i="17"/>
  <c r="D59" i="17"/>
  <c r="E59" i="17"/>
  <c r="F59" i="17"/>
  <c r="G59" i="17"/>
  <c r="H59" i="17"/>
  <c r="I59" i="17"/>
  <c r="J59" i="17"/>
  <c r="K59" i="17"/>
  <c r="B60" i="17"/>
  <c r="C60" i="17"/>
  <c r="D60" i="17"/>
  <c r="E60" i="17"/>
  <c r="F60" i="17"/>
  <c r="G60" i="17"/>
  <c r="H60" i="17"/>
  <c r="I60" i="17"/>
  <c r="J60" i="17"/>
  <c r="K60" i="17"/>
  <c r="B61" i="17"/>
  <c r="C61" i="17"/>
  <c r="D61" i="17"/>
  <c r="E61" i="17"/>
  <c r="F61" i="17"/>
  <c r="G61" i="17"/>
  <c r="H61" i="17"/>
  <c r="I61" i="17"/>
  <c r="J61" i="17"/>
  <c r="K61" i="17"/>
  <c r="B62" i="17"/>
  <c r="C62" i="17"/>
  <c r="D62" i="17"/>
  <c r="E62" i="17"/>
  <c r="F62" i="17"/>
  <c r="G62" i="17"/>
  <c r="H62" i="17"/>
  <c r="I62" i="17"/>
  <c r="J62" i="17"/>
  <c r="K62" i="17"/>
  <c r="B77" i="17" a="1"/>
  <c r="B77" i="17"/>
  <c r="B78" i="17"/>
  <c r="B79" i="17"/>
  <c r="B80" i="17"/>
  <c r="B81" i="17"/>
  <c r="B82" i="17"/>
  <c r="B83" i="17"/>
  <c r="B84" i="17"/>
  <c r="B85" i="17"/>
  <c r="B86" i="17"/>
  <c r="Q77" i="17" a="1"/>
  <c r="Q77" i="17"/>
  <c r="Q78" i="17"/>
  <c r="Q79" i="17"/>
  <c r="Q80" i="17"/>
  <c r="Q81" i="17"/>
  <c r="Q82" i="17"/>
  <c r="Q83" i="17"/>
  <c r="Q84" i="17"/>
  <c r="Q85" i="17"/>
  <c r="Q86" i="17"/>
  <c r="C94" i="17" a="1"/>
  <c r="C94" i="17"/>
  <c r="D94" i="17"/>
  <c r="E94" i="17"/>
  <c r="F94" i="17"/>
  <c r="G94" i="17"/>
  <c r="H94" i="17"/>
  <c r="I94" i="17"/>
  <c r="J94" i="17"/>
  <c r="K94" i="17"/>
  <c r="L94" i="17"/>
  <c r="Q74" i="17" a="1"/>
  <c r="Q74" i="17"/>
  <c r="Q94" i="17" a="1"/>
  <c r="Q94" i="17"/>
  <c r="B95" i="17" a="1"/>
  <c r="B95" i="17"/>
  <c r="B96" i="17"/>
  <c r="B97" i="17"/>
  <c r="B98" i="17"/>
  <c r="B99" i="17"/>
  <c r="B100" i="17"/>
  <c r="B101" i="17"/>
  <c r="B102" i="17"/>
  <c r="B103" i="17"/>
  <c r="B104" i="17"/>
  <c r="C95" i="17" a="1"/>
  <c r="C95" i="17"/>
  <c r="D95" i="17"/>
  <c r="E95" i="17"/>
  <c r="F95" i="17"/>
  <c r="G95" i="17"/>
  <c r="H95" i="17"/>
  <c r="I95" i="17"/>
  <c r="J95" i="17"/>
  <c r="K95" i="17"/>
  <c r="L95" i="17"/>
  <c r="C96" i="17"/>
  <c r="D96" i="17"/>
  <c r="E96" i="17"/>
  <c r="F96" i="17"/>
  <c r="G96" i="17"/>
  <c r="H96" i="17"/>
  <c r="I96" i="17"/>
  <c r="J96" i="17"/>
  <c r="K96" i="17"/>
  <c r="L96" i="17"/>
  <c r="C97" i="17"/>
  <c r="D97" i="17"/>
  <c r="E97" i="17"/>
  <c r="F97" i="17"/>
  <c r="G97" i="17"/>
  <c r="H97" i="17"/>
  <c r="I97" i="17"/>
  <c r="J97" i="17"/>
  <c r="K97" i="17"/>
  <c r="L97" i="17"/>
  <c r="C98" i="17"/>
  <c r="D98" i="17"/>
  <c r="E98" i="17"/>
  <c r="F98" i="17"/>
  <c r="G98" i="17"/>
  <c r="H98" i="17"/>
  <c r="I98" i="17"/>
  <c r="J98" i="17"/>
  <c r="K98" i="17"/>
  <c r="L98" i="17"/>
  <c r="C99" i="17"/>
  <c r="D99" i="17"/>
  <c r="E99" i="17"/>
  <c r="F99" i="17"/>
  <c r="G99" i="17"/>
  <c r="H99" i="17"/>
  <c r="I99" i="17"/>
  <c r="J99" i="17"/>
  <c r="K99" i="17"/>
  <c r="L99" i="17"/>
  <c r="C100" i="17"/>
  <c r="D100" i="17"/>
  <c r="E100" i="17"/>
  <c r="F100" i="17"/>
  <c r="G100" i="17"/>
  <c r="H100" i="17"/>
  <c r="I100" i="17"/>
  <c r="J100" i="17"/>
  <c r="K100" i="17"/>
  <c r="L100" i="17"/>
  <c r="C101" i="17"/>
  <c r="D101" i="17"/>
  <c r="E101" i="17"/>
  <c r="F101" i="17"/>
  <c r="G101" i="17"/>
  <c r="H101" i="17"/>
  <c r="I101" i="17"/>
  <c r="J101" i="17"/>
  <c r="K101" i="17"/>
  <c r="L101" i="17"/>
  <c r="C102" i="17"/>
  <c r="D102" i="17"/>
  <c r="E102" i="17"/>
  <c r="F102" i="17"/>
  <c r="G102" i="17"/>
  <c r="H102" i="17"/>
  <c r="I102" i="17"/>
  <c r="J102" i="17"/>
  <c r="K102" i="17"/>
  <c r="L102" i="17"/>
  <c r="C103" i="17"/>
  <c r="D103" i="17"/>
  <c r="E103" i="17"/>
  <c r="F103" i="17"/>
  <c r="G103" i="17"/>
  <c r="H103" i="17"/>
  <c r="I103" i="17"/>
  <c r="J103" i="17"/>
  <c r="K103" i="17"/>
  <c r="L103" i="17"/>
  <c r="C104" i="17"/>
  <c r="D104" i="17"/>
  <c r="E104" i="17"/>
  <c r="F104" i="17"/>
  <c r="G104" i="17"/>
  <c r="H104" i="17"/>
  <c r="I104" i="17"/>
  <c r="J104" i="17"/>
  <c r="K104" i="17"/>
  <c r="L104" i="17"/>
  <c r="Q95" i="17" a="1"/>
  <c r="Q95" i="17"/>
  <c r="Q96" i="17"/>
  <c r="Q97" i="17"/>
  <c r="Q98" i="17"/>
  <c r="Q99" i="17"/>
  <c r="Q100" i="17"/>
  <c r="Q101" i="17"/>
  <c r="Q102" i="17"/>
  <c r="Q103" i="17"/>
  <c r="Q104" i="17"/>
  <c r="B109" i="17" a="1"/>
  <c r="L119" i="17"/>
  <c r="K119" i="17"/>
  <c r="J119" i="17"/>
  <c r="I119" i="17"/>
  <c r="H119" i="17"/>
  <c r="G119" i="17"/>
  <c r="F119" i="17"/>
  <c r="E119" i="17"/>
  <c r="D119" i="17"/>
  <c r="C119" i="17"/>
  <c r="B119" i="17"/>
  <c r="L118" i="17"/>
  <c r="K118" i="17"/>
  <c r="J118" i="17"/>
  <c r="I118" i="17"/>
  <c r="H118" i="17"/>
  <c r="G118" i="17"/>
  <c r="F118" i="17"/>
  <c r="E118" i="17"/>
  <c r="D118" i="17"/>
  <c r="C118" i="17"/>
  <c r="B118" i="17"/>
  <c r="L117" i="17"/>
  <c r="K117" i="17"/>
  <c r="J117" i="17"/>
  <c r="I117" i="17"/>
  <c r="H117" i="17"/>
  <c r="G117" i="17"/>
  <c r="F117" i="17"/>
  <c r="E117" i="17"/>
  <c r="D117" i="17"/>
  <c r="C117" i="17"/>
  <c r="B117" i="17"/>
  <c r="L116" i="17"/>
  <c r="K116" i="17"/>
  <c r="J116" i="17"/>
  <c r="I116" i="17"/>
  <c r="H116" i="17"/>
  <c r="G116" i="17"/>
  <c r="F116" i="17"/>
  <c r="E116" i="17"/>
  <c r="D116" i="17"/>
  <c r="C116" i="17"/>
  <c r="B116" i="17"/>
  <c r="L115" i="17"/>
  <c r="K115" i="17"/>
  <c r="J115" i="17"/>
  <c r="I115" i="17"/>
  <c r="H115" i="17"/>
  <c r="G115" i="17"/>
  <c r="F115" i="17"/>
  <c r="E115" i="17"/>
  <c r="D115" i="17"/>
  <c r="C115" i="17"/>
  <c r="B115" i="17"/>
  <c r="L114" i="17"/>
  <c r="K114" i="17"/>
  <c r="J114" i="17"/>
  <c r="I114" i="17"/>
  <c r="H114" i="17"/>
  <c r="G114" i="17"/>
  <c r="F114" i="17"/>
  <c r="E114" i="17"/>
  <c r="D114" i="17"/>
  <c r="C114" i="17"/>
  <c r="B114" i="17"/>
  <c r="L113" i="17"/>
  <c r="K113" i="17"/>
  <c r="J113" i="17"/>
  <c r="I113" i="17"/>
  <c r="H113" i="17"/>
  <c r="G113" i="17"/>
  <c r="F113" i="17"/>
  <c r="E113" i="17"/>
  <c r="D113" i="17"/>
  <c r="C113" i="17"/>
  <c r="B113" i="17"/>
  <c r="L112" i="17"/>
  <c r="K112" i="17"/>
  <c r="J112" i="17"/>
  <c r="I112" i="17"/>
  <c r="H112" i="17"/>
  <c r="G112" i="17"/>
  <c r="F112" i="17"/>
  <c r="E112" i="17"/>
  <c r="D112" i="17"/>
  <c r="C112" i="17"/>
  <c r="B112" i="17"/>
  <c r="L111" i="17"/>
  <c r="K111" i="17"/>
  <c r="J111" i="17"/>
  <c r="I111" i="17"/>
  <c r="H111" i="17"/>
  <c r="G111" i="17"/>
  <c r="F111" i="17"/>
  <c r="E111" i="17"/>
  <c r="D111" i="17"/>
  <c r="C111" i="17"/>
  <c r="B111" i="17"/>
  <c r="L110" i="17"/>
  <c r="K110" i="17"/>
  <c r="J110" i="17"/>
  <c r="I110" i="17"/>
  <c r="H110" i="17"/>
  <c r="G110" i="17"/>
  <c r="F110" i="17"/>
  <c r="E110" i="17"/>
  <c r="D110" i="17"/>
  <c r="C110" i="17"/>
  <c r="B110" i="17"/>
  <c r="L109" i="17"/>
  <c r="K109" i="17"/>
  <c r="J109" i="17"/>
  <c r="I109" i="17"/>
  <c r="H109" i="17"/>
  <c r="G109" i="17"/>
  <c r="F109" i="17"/>
  <c r="E109" i="17"/>
  <c r="D109" i="17"/>
  <c r="C109" i="17"/>
  <c r="B109" i="17"/>
  <c r="O110" i="17"/>
  <c r="B125" i="17" a="1"/>
  <c r="B125" i="17"/>
  <c r="B126" i="17"/>
  <c r="B127" i="17"/>
  <c r="B128" i="17"/>
  <c r="B129" i="17"/>
  <c r="B130" i="17"/>
  <c r="B131" i="17"/>
  <c r="B132" i="17"/>
  <c r="B133" i="17"/>
  <c r="B134" i="17"/>
  <c r="B135" i="17"/>
  <c r="B137" i="17" a="1"/>
  <c r="B137" i="17"/>
  <c r="B173" i="17" a="1"/>
  <c r="B173" i="17"/>
  <c r="B174" i="17"/>
  <c r="B175" i="17"/>
  <c r="B176" i="17"/>
  <c r="B177" i="17"/>
  <c r="B178" i="17"/>
  <c r="B179" i="17"/>
  <c r="B180" i="17"/>
  <c r="B181" i="17"/>
  <c r="B182" i="17"/>
  <c r="B183" i="17"/>
  <c r="B186" i="17" a="1"/>
  <c r="B186" i="17"/>
  <c r="B187" i="17"/>
  <c r="B188" i="17"/>
  <c r="B189" i="17"/>
  <c r="B190" i="17"/>
  <c r="B191" i="17"/>
  <c r="B192" i="17"/>
  <c r="B193" i="17"/>
  <c r="B194" i="17"/>
  <c r="B195" i="17"/>
  <c r="B196" i="17"/>
  <c r="B200" i="17" a="1"/>
  <c r="B200" i="17"/>
  <c r="B201" i="17"/>
  <c r="B202" i="17"/>
  <c r="B203" i="17"/>
  <c r="B204" i="17"/>
  <c r="B205" i="17"/>
  <c r="B206" i="17"/>
  <c r="B207" i="17"/>
  <c r="B208" i="17"/>
  <c r="B209" i="17"/>
  <c r="B210" i="17"/>
  <c r="B221" i="17" a="1"/>
  <c r="B221" i="17"/>
  <c r="B222" i="17"/>
  <c r="B223" i="17"/>
  <c r="B224" i="17"/>
  <c r="B225" i="17"/>
  <c r="B226" i="17"/>
  <c r="B227" i="17"/>
  <c r="B228" i="17"/>
  <c r="B229" i="17"/>
  <c r="B230" i="17"/>
  <c r="B231" i="17"/>
  <c r="B234" i="17" a="1"/>
  <c r="B234" i="17"/>
  <c r="B235" i="17"/>
  <c r="B236" i="17"/>
  <c r="B237" i="17"/>
  <c r="B238" i="17"/>
  <c r="B239" i="17"/>
  <c r="B240" i="17"/>
  <c r="B241" i="17"/>
  <c r="B242" i="17"/>
  <c r="B243" i="17"/>
  <c r="B244" i="17"/>
  <c r="B213" i="17" a="1"/>
  <c r="B213" i="17"/>
  <c r="B248" i="17" a="1"/>
  <c r="B248" i="17"/>
  <c r="C196" i="17" a="1"/>
  <c r="C196" i="17"/>
  <c r="C195" i="17" a="1"/>
  <c r="C195" i="17"/>
  <c r="C194" i="17" a="1"/>
  <c r="C194" i="17"/>
  <c r="C193" i="17" a="1"/>
  <c r="C193" i="17"/>
  <c r="C192" i="17" a="1"/>
  <c r="C192" i="17"/>
  <c r="C191" i="17" a="1"/>
  <c r="C191" i="17"/>
  <c r="C190" i="17" a="1"/>
  <c r="C190" i="17"/>
  <c r="C189" i="17" a="1"/>
  <c r="C189" i="17"/>
  <c r="C188" i="17" a="1"/>
  <c r="C188" i="17"/>
  <c r="C187" i="17" a="1"/>
  <c r="C187" i="17"/>
  <c r="C186" i="17" a="1"/>
  <c r="C186" i="17"/>
  <c r="C170" i="17" a="1"/>
  <c r="C170" i="17"/>
  <c r="C169" i="17" a="1"/>
  <c r="C169" i="17"/>
  <c r="C168" i="17" a="1"/>
  <c r="C168" i="17"/>
  <c r="C167" i="17" a="1"/>
  <c r="C167" i="17"/>
  <c r="C166" i="17" a="1"/>
  <c r="C166" i="17"/>
  <c r="C165" i="17" a="1"/>
  <c r="C165" i="17"/>
  <c r="C164" i="17" a="1"/>
  <c r="C164" i="17"/>
  <c r="C163" i="17" a="1"/>
  <c r="C163" i="17"/>
  <c r="C162" i="17" a="1"/>
  <c r="C162" i="17"/>
  <c r="C161" i="17" a="1"/>
  <c r="C161" i="17"/>
  <c r="C160" i="17" a="1"/>
  <c r="C160" i="17"/>
  <c r="C200" i="17" a="1"/>
  <c r="C200" i="17"/>
  <c r="C201" i="17"/>
  <c r="C202" i="17"/>
  <c r="C203" i="17"/>
  <c r="C204" i="17"/>
  <c r="C205" i="17"/>
  <c r="C206" i="17"/>
  <c r="C207" i="17"/>
  <c r="C208" i="17"/>
  <c r="C209" i="17"/>
  <c r="C210" i="17"/>
  <c r="C213" i="17" a="1"/>
  <c r="C213" i="17"/>
  <c r="C218" i="17" a="1"/>
  <c r="C218" i="17"/>
  <c r="C231" i="17" a="1"/>
  <c r="C231" i="17"/>
  <c r="C230" i="17" a="1"/>
  <c r="C230" i="17"/>
  <c r="C229" i="17" a="1"/>
  <c r="C229" i="17"/>
  <c r="C228" i="17" a="1"/>
  <c r="C228" i="17"/>
  <c r="C227" i="17" a="1"/>
  <c r="C227" i="17"/>
  <c r="C226" i="17" a="1"/>
  <c r="C226" i="17"/>
  <c r="C225" i="17" a="1"/>
  <c r="C225" i="17"/>
  <c r="C224" i="17" a="1"/>
  <c r="C224" i="17"/>
  <c r="C223" i="17" a="1"/>
  <c r="C223" i="17"/>
  <c r="C222" i="17" a="1"/>
  <c r="C222" i="17"/>
  <c r="C221" i="17" a="1"/>
  <c r="C221" i="17"/>
  <c r="C234" i="17" a="1"/>
  <c r="C234" i="17"/>
  <c r="C235" i="17"/>
  <c r="C236" i="17"/>
  <c r="C237" i="17"/>
  <c r="C238" i="17"/>
  <c r="C239" i="17"/>
  <c r="C240" i="17"/>
  <c r="C241" i="17"/>
  <c r="C242" i="17"/>
  <c r="C243" i="17"/>
  <c r="C244" i="17"/>
  <c r="C248" i="17" a="1"/>
  <c r="C248" i="17"/>
  <c r="D196" i="17" a="1"/>
  <c r="D196" i="17"/>
  <c r="D195" i="17" a="1"/>
  <c r="D195" i="17"/>
  <c r="D194" i="17" a="1"/>
  <c r="D194" i="17"/>
  <c r="D193" i="17" a="1"/>
  <c r="D193" i="17"/>
  <c r="D192" i="17" a="1"/>
  <c r="D192" i="17"/>
  <c r="D191" i="17" a="1"/>
  <c r="D191" i="17"/>
  <c r="D190" i="17" a="1"/>
  <c r="D190" i="17"/>
  <c r="D189" i="17" a="1"/>
  <c r="D189" i="17"/>
  <c r="D188" i="17" a="1"/>
  <c r="D188" i="17"/>
  <c r="D187" i="17" a="1"/>
  <c r="D187" i="17"/>
  <c r="D186" i="17" a="1"/>
  <c r="D186" i="17"/>
  <c r="D170" i="17" a="1"/>
  <c r="D170" i="17"/>
  <c r="D169" i="17" a="1"/>
  <c r="D169" i="17"/>
  <c r="D168" i="17" a="1"/>
  <c r="D168" i="17"/>
  <c r="D167" i="17" a="1"/>
  <c r="D167" i="17"/>
  <c r="D166" i="17" a="1"/>
  <c r="D166" i="17"/>
  <c r="D165" i="17" a="1"/>
  <c r="D165" i="17"/>
  <c r="D164" i="17" a="1"/>
  <c r="D164" i="17"/>
  <c r="D163" i="17" a="1"/>
  <c r="D163" i="17"/>
  <c r="D162" i="17" a="1"/>
  <c r="D162" i="17"/>
  <c r="D161" i="17" a="1"/>
  <c r="D161" i="17"/>
  <c r="D160" i="17" a="1"/>
  <c r="D160" i="17"/>
  <c r="D200" i="17" a="1"/>
  <c r="D200" i="17"/>
  <c r="D201" i="17"/>
  <c r="D202" i="17"/>
  <c r="D203" i="17"/>
  <c r="D204" i="17"/>
  <c r="D205" i="17"/>
  <c r="D206" i="17"/>
  <c r="D207" i="17"/>
  <c r="D208" i="17"/>
  <c r="D209" i="17"/>
  <c r="D210" i="17"/>
  <c r="D213" i="17" a="1"/>
  <c r="D213" i="17"/>
  <c r="D218" i="17" a="1"/>
  <c r="D218" i="17"/>
  <c r="D231" i="17" a="1"/>
  <c r="D231" i="17"/>
  <c r="D230" i="17" a="1"/>
  <c r="D230" i="17"/>
  <c r="D229" i="17" a="1"/>
  <c r="D229" i="17"/>
  <c r="D228" i="17" a="1"/>
  <c r="D228" i="17"/>
  <c r="D227" i="17" a="1"/>
  <c r="D227" i="17"/>
  <c r="D226" i="17" a="1"/>
  <c r="D226" i="17"/>
  <c r="D225" i="17" a="1"/>
  <c r="D225" i="17"/>
  <c r="D224" i="17" a="1"/>
  <c r="D224" i="17"/>
  <c r="D223" i="17" a="1"/>
  <c r="D223" i="17"/>
  <c r="D222" i="17" a="1"/>
  <c r="D222" i="17"/>
  <c r="D221" i="17" a="1"/>
  <c r="D221" i="17"/>
  <c r="D234" i="17" a="1"/>
  <c r="D234" i="17"/>
  <c r="D235" i="17"/>
  <c r="D236" i="17"/>
  <c r="D237" i="17"/>
  <c r="D238" i="17"/>
  <c r="D239" i="17"/>
  <c r="D240" i="17"/>
  <c r="D241" i="17"/>
  <c r="D242" i="17"/>
  <c r="D243" i="17"/>
  <c r="D244" i="17"/>
  <c r="D248" i="17" a="1"/>
  <c r="D248" i="17"/>
  <c r="E196" i="17" a="1"/>
  <c r="E196" i="17"/>
  <c r="E195" i="17" a="1"/>
  <c r="E195" i="17"/>
  <c r="E194" i="17" a="1"/>
  <c r="E194" i="17"/>
  <c r="E193" i="17" a="1"/>
  <c r="E193" i="17"/>
  <c r="E192" i="17" a="1"/>
  <c r="E192" i="17"/>
  <c r="E191" i="17" a="1"/>
  <c r="E191" i="17"/>
  <c r="E190" i="17" a="1"/>
  <c r="E190" i="17"/>
  <c r="E189" i="17" a="1"/>
  <c r="E189" i="17"/>
  <c r="E188" i="17" a="1"/>
  <c r="E188" i="17"/>
  <c r="E187" i="17" a="1"/>
  <c r="E187" i="17"/>
  <c r="E186" i="17" a="1"/>
  <c r="E186" i="17"/>
  <c r="E170" i="17" a="1"/>
  <c r="E170" i="17"/>
  <c r="E169" i="17" a="1"/>
  <c r="E169" i="17"/>
  <c r="E168" i="17" a="1"/>
  <c r="E168" i="17"/>
  <c r="E167" i="17" a="1"/>
  <c r="E167" i="17"/>
  <c r="E166" i="17" a="1"/>
  <c r="E166" i="17"/>
  <c r="E165" i="17" a="1"/>
  <c r="E165" i="17"/>
  <c r="E164" i="17" a="1"/>
  <c r="E164" i="17"/>
  <c r="E163" i="17" a="1"/>
  <c r="E163" i="17"/>
  <c r="E162" i="17" a="1"/>
  <c r="E162" i="17"/>
  <c r="E161" i="17" a="1"/>
  <c r="E161" i="17"/>
  <c r="E160" i="17" a="1"/>
  <c r="E160" i="17"/>
  <c r="E200" i="17" a="1"/>
  <c r="E200" i="17"/>
  <c r="E201" i="17"/>
  <c r="E202" i="17"/>
  <c r="E203" i="17"/>
  <c r="E204" i="17"/>
  <c r="E205" i="17"/>
  <c r="E206" i="17"/>
  <c r="E207" i="17"/>
  <c r="E208" i="17"/>
  <c r="E209" i="17"/>
  <c r="E210" i="17"/>
  <c r="E213" i="17" a="1"/>
  <c r="E213" i="17"/>
  <c r="E218" i="17" a="1"/>
  <c r="E218" i="17"/>
  <c r="E231" i="17" a="1"/>
  <c r="E231" i="17"/>
  <c r="E230" i="17" a="1"/>
  <c r="E230" i="17"/>
  <c r="E229" i="17" a="1"/>
  <c r="E229" i="17"/>
  <c r="E228" i="17" a="1"/>
  <c r="E228" i="17"/>
  <c r="E227" i="17" a="1"/>
  <c r="E227" i="17"/>
  <c r="E226" i="17" a="1"/>
  <c r="E226" i="17"/>
  <c r="E225" i="17" a="1"/>
  <c r="E225" i="17"/>
  <c r="E224" i="17" a="1"/>
  <c r="E224" i="17"/>
  <c r="E223" i="17" a="1"/>
  <c r="E223" i="17"/>
  <c r="E222" i="17" a="1"/>
  <c r="E222" i="17"/>
  <c r="E221" i="17" a="1"/>
  <c r="E221" i="17"/>
  <c r="E234" i="17" a="1"/>
  <c r="E234" i="17"/>
  <c r="E235" i="17"/>
  <c r="E236" i="17"/>
  <c r="E237" i="17"/>
  <c r="E238" i="17"/>
  <c r="E239" i="17"/>
  <c r="E240" i="17"/>
  <c r="E241" i="17"/>
  <c r="E242" i="17"/>
  <c r="E243" i="17"/>
  <c r="E244" i="17"/>
  <c r="E248" i="17" a="1"/>
  <c r="E248" i="17"/>
  <c r="F196" i="17" a="1"/>
  <c r="F196" i="17"/>
  <c r="F195" i="17" a="1"/>
  <c r="F195" i="17"/>
  <c r="F194" i="17" a="1"/>
  <c r="F194" i="17"/>
  <c r="F193" i="17" a="1"/>
  <c r="F193" i="17"/>
  <c r="F192" i="17" a="1"/>
  <c r="F192" i="17"/>
  <c r="F191" i="17" a="1"/>
  <c r="F191" i="17"/>
  <c r="F190" i="17" a="1"/>
  <c r="F190" i="17"/>
  <c r="F189" i="17" a="1"/>
  <c r="F189" i="17"/>
  <c r="F188" i="17" a="1"/>
  <c r="F188" i="17"/>
  <c r="F187" i="17" a="1"/>
  <c r="F187" i="17"/>
  <c r="F186" i="17" a="1"/>
  <c r="F186" i="17"/>
  <c r="F170" i="17" a="1"/>
  <c r="F170" i="17"/>
  <c r="F169" i="17" a="1"/>
  <c r="F169" i="17"/>
  <c r="F168" i="17" a="1"/>
  <c r="F168" i="17"/>
  <c r="F167" i="17" a="1"/>
  <c r="F167" i="17"/>
  <c r="F166" i="17" a="1"/>
  <c r="F166" i="17"/>
  <c r="F165" i="17" a="1"/>
  <c r="F165" i="17"/>
  <c r="F164" i="17" a="1"/>
  <c r="F164" i="17"/>
  <c r="F163" i="17" a="1"/>
  <c r="F163" i="17"/>
  <c r="F162" i="17" a="1"/>
  <c r="F162" i="17"/>
  <c r="F161" i="17" a="1"/>
  <c r="F161" i="17"/>
  <c r="F160" i="17" a="1"/>
  <c r="F160" i="17"/>
  <c r="F200" i="17" a="1"/>
  <c r="F200" i="17"/>
  <c r="F201" i="17"/>
  <c r="F202" i="17"/>
  <c r="F203" i="17"/>
  <c r="F204" i="17"/>
  <c r="F205" i="17"/>
  <c r="F206" i="17"/>
  <c r="F207" i="17"/>
  <c r="F208" i="17"/>
  <c r="F209" i="17"/>
  <c r="F210" i="17"/>
  <c r="F213" i="17" a="1"/>
  <c r="F213" i="17"/>
  <c r="F218" i="17" a="1"/>
  <c r="F218" i="17"/>
  <c r="F231" i="17" a="1"/>
  <c r="F231" i="17"/>
  <c r="F230" i="17" a="1"/>
  <c r="F230" i="17"/>
  <c r="F229" i="17" a="1"/>
  <c r="F229" i="17"/>
  <c r="F228" i="17" a="1"/>
  <c r="F228" i="17"/>
  <c r="F227" i="17" a="1"/>
  <c r="F227" i="17"/>
  <c r="F226" i="17" a="1"/>
  <c r="F226" i="17"/>
  <c r="F225" i="17" a="1"/>
  <c r="F225" i="17"/>
  <c r="F224" i="17" a="1"/>
  <c r="F224" i="17"/>
  <c r="F223" i="17" a="1"/>
  <c r="F223" i="17"/>
  <c r="F222" i="17" a="1"/>
  <c r="F222" i="17"/>
  <c r="F221" i="17" a="1"/>
  <c r="F221" i="17"/>
  <c r="F234" i="17" a="1"/>
  <c r="F234" i="17"/>
  <c r="F235" i="17"/>
  <c r="F236" i="17"/>
  <c r="F237" i="17"/>
  <c r="F238" i="17"/>
  <c r="F239" i="17"/>
  <c r="F240" i="17"/>
  <c r="F241" i="17"/>
  <c r="F242" i="17"/>
  <c r="F243" i="17"/>
  <c r="F244" i="17"/>
  <c r="F248" i="17" a="1"/>
  <c r="F248" i="17"/>
  <c r="G196" i="17" a="1"/>
  <c r="G196" i="17"/>
  <c r="G195" i="17" a="1"/>
  <c r="G195" i="17"/>
  <c r="G194" i="17" a="1"/>
  <c r="G194" i="17"/>
  <c r="G193" i="17" a="1"/>
  <c r="G193" i="17"/>
  <c r="G192" i="17" a="1"/>
  <c r="G192" i="17"/>
  <c r="G191" i="17" a="1"/>
  <c r="G191" i="17"/>
  <c r="G190" i="17" a="1"/>
  <c r="G190" i="17"/>
  <c r="G189" i="17" a="1"/>
  <c r="G189" i="17"/>
  <c r="G188" i="17" a="1"/>
  <c r="G188" i="17"/>
  <c r="G187" i="17" a="1"/>
  <c r="G187" i="17"/>
  <c r="G186" i="17" a="1"/>
  <c r="G186" i="17"/>
  <c r="G170" i="17" a="1"/>
  <c r="G170" i="17"/>
  <c r="G169" i="17" a="1"/>
  <c r="G169" i="17"/>
  <c r="G168" i="17" a="1"/>
  <c r="G168" i="17"/>
  <c r="G167" i="17" a="1"/>
  <c r="G167" i="17"/>
  <c r="G166" i="17" a="1"/>
  <c r="G166" i="17"/>
  <c r="G165" i="17" a="1"/>
  <c r="G165" i="17"/>
  <c r="G164" i="17" a="1"/>
  <c r="G164" i="17"/>
  <c r="G163" i="17" a="1"/>
  <c r="G163" i="17"/>
  <c r="G162" i="17" a="1"/>
  <c r="G162" i="17"/>
  <c r="G161" i="17" a="1"/>
  <c r="G161" i="17"/>
  <c r="G160" i="17" a="1"/>
  <c r="G160" i="17"/>
  <c r="G200" i="17" a="1"/>
  <c r="G200" i="17"/>
  <c r="G201" i="17"/>
  <c r="G202" i="17"/>
  <c r="G203" i="17"/>
  <c r="G204" i="17"/>
  <c r="G205" i="17"/>
  <c r="G206" i="17"/>
  <c r="G207" i="17"/>
  <c r="G208" i="17"/>
  <c r="G209" i="17"/>
  <c r="G210" i="17"/>
  <c r="G213" i="17" a="1"/>
  <c r="G213" i="17"/>
  <c r="G218" i="17" a="1"/>
  <c r="G218" i="17"/>
  <c r="G231" i="17" a="1"/>
  <c r="G231" i="17"/>
  <c r="G230" i="17" a="1"/>
  <c r="G230" i="17"/>
  <c r="G229" i="17" a="1"/>
  <c r="G229" i="17"/>
  <c r="G228" i="17" a="1"/>
  <c r="G228" i="17"/>
  <c r="G227" i="17" a="1"/>
  <c r="G227" i="17"/>
  <c r="G226" i="17" a="1"/>
  <c r="G226" i="17"/>
  <c r="G225" i="17" a="1"/>
  <c r="G225" i="17"/>
  <c r="G224" i="17" a="1"/>
  <c r="G224" i="17"/>
  <c r="G223" i="17" a="1"/>
  <c r="G223" i="17"/>
  <c r="G222" i="17" a="1"/>
  <c r="G222" i="17"/>
  <c r="G221" i="17" a="1"/>
  <c r="G221" i="17"/>
  <c r="G234" i="17" a="1"/>
  <c r="G234" i="17"/>
  <c r="G235" i="17"/>
  <c r="G236" i="17"/>
  <c r="G237" i="17"/>
  <c r="G238" i="17"/>
  <c r="G239" i="17"/>
  <c r="G240" i="17"/>
  <c r="G241" i="17"/>
  <c r="G242" i="17"/>
  <c r="G243" i="17"/>
  <c r="G244" i="17"/>
  <c r="G248" i="17" a="1"/>
  <c r="G248" i="17"/>
  <c r="H196" i="17" a="1"/>
  <c r="H196" i="17"/>
  <c r="H195" i="17" a="1"/>
  <c r="H195" i="17"/>
  <c r="H194" i="17" a="1"/>
  <c r="H194" i="17"/>
  <c r="H193" i="17" a="1"/>
  <c r="H193" i="17"/>
  <c r="H192" i="17" a="1"/>
  <c r="H192" i="17"/>
  <c r="H191" i="17" a="1"/>
  <c r="H191" i="17"/>
  <c r="H190" i="17" a="1"/>
  <c r="H190" i="17"/>
  <c r="H189" i="17" a="1"/>
  <c r="H189" i="17"/>
  <c r="H188" i="17" a="1"/>
  <c r="H188" i="17"/>
  <c r="H187" i="17" a="1"/>
  <c r="H187" i="17"/>
  <c r="H186" i="17" a="1"/>
  <c r="H186" i="17"/>
  <c r="H170" i="17" a="1"/>
  <c r="H170" i="17"/>
  <c r="H169" i="17" a="1"/>
  <c r="H169" i="17"/>
  <c r="H168" i="17" a="1"/>
  <c r="H168" i="17"/>
  <c r="H167" i="17" a="1"/>
  <c r="H167" i="17"/>
  <c r="H166" i="17" a="1"/>
  <c r="H166" i="17"/>
  <c r="H165" i="17" a="1"/>
  <c r="H165" i="17"/>
  <c r="H164" i="17" a="1"/>
  <c r="H164" i="17"/>
  <c r="H163" i="17" a="1"/>
  <c r="H163" i="17"/>
  <c r="H162" i="17" a="1"/>
  <c r="H162" i="17"/>
  <c r="H161" i="17" a="1"/>
  <c r="H161" i="17"/>
  <c r="H160" i="17" a="1"/>
  <c r="H160" i="17"/>
  <c r="H200" i="17" a="1"/>
  <c r="H200" i="17"/>
  <c r="H201" i="17"/>
  <c r="H202" i="17"/>
  <c r="H203" i="17"/>
  <c r="H204" i="17"/>
  <c r="H205" i="17"/>
  <c r="H206" i="17"/>
  <c r="H207" i="17"/>
  <c r="H208" i="17"/>
  <c r="H209" i="17"/>
  <c r="H210" i="17"/>
  <c r="H213" i="17" a="1"/>
  <c r="H213" i="17"/>
  <c r="H218" i="17" a="1"/>
  <c r="H218" i="17"/>
  <c r="H231" i="17" a="1"/>
  <c r="H231" i="17"/>
  <c r="H230" i="17" a="1"/>
  <c r="H230" i="17"/>
  <c r="H229" i="17" a="1"/>
  <c r="H229" i="17"/>
  <c r="H228" i="17" a="1"/>
  <c r="H228" i="17"/>
  <c r="H227" i="17" a="1"/>
  <c r="H227" i="17"/>
  <c r="H226" i="17" a="1"/>
  <c r="H226" i="17"/>
  <c r="H225" i="17" a="1"/>
  <c r="H225" i="17"/>
  <c r="H224" i="17" a="1"/>
  <c r="H224" i="17"/>
  <c r="H223" i="17" a="1"/>
  <c r="H223" i="17"/>
  <c r="H222" i="17" a="1"/>
  <c r="H222" i="17"/>
  <c r="H221" i="17" a="1"/>
  <c r="H221" i="17"/>
  <c r="H234" i="17" a="1"/>
  <c r="H234" i="17"/>
  <c r="H235" i="17"/>
  <c r="H236" i="17"/>
  <c r="H237" i="17"/>
  <c r="H238" i="17"/>
  <c r="H239" i="17"/>
  <c r="H240" i="17"/>
  <c r="H241" i="17"/>
  <c r="H242" i="17"/>
  <c r="H243" i="17"/>
  <c r="H244" i="17"/>
  <c r="H248" i="17" a="1"/>
  <c r="H248" i="17"/>
  <c r="I196" i="17" a="1"/>
  <c r="I196" i="17"/>
  <c r="I195" i="17" a="1"/>
  <c r="I195" i="17"/>
  <c r="I194" i="17" a="1"/>
  <c r="I194" i="17"/>
  <c r="I193" i="17" a="1"/>
  <c r="I193" i="17"/>
  <c r="I192" i="17" a="1"/>
  <c r="I192" i="17"/>
  <c r="I191" i="17" a="1"/>
  <c r="I191" i="17"/>
  <c r="I190" i="17" a="1"/>
  <c r="I190" i="17"/>
  <c r="I189" i="17" a="1"/>
  <c r="I189" i="17"/>
  <c r="I188" i="17" a="1"/>
  <c r="I188" i="17"/>
  <c r="I187" i="17" a="1"/>
  <c r="I187" i="17"/>
  <c r="I186" i="17" a="1"/>
  <c r="I186" i="17"/>
  <c r="I170" i="17" a="1"/>
  <c r="I170" i="17"/>
  <c r="I169" i="17" a="1"/>
  <c r="I169" i="17"/>
  <c r="I168" i="17" a="1"/>
  <c r="I168" i="17"/>
  <c r="I167" i="17" a="1"/>
  <c r="I167" i="17"/>
  <c r="I166" i="17" a="1"/>
  <c r="I166" i="17"/>
  <c r="I165" i="17" a="1"/>
  <c r="I165" i="17"/>
  <c r="I164" i="17" a="1"/>
  <c r="I164" i="17"/>
  <c r="I163" i="17" a="1"/>
  <c r="I163" i="17"/>
  <c r="I162" i="17" a="1"/>
  <c r="I162" i="17"/>
  <c r="I161" i="17" a="1"/>
  <c r="I161" i="17"/>
  <c r="I160" i="17" a="1"/>
  <c r="I160" i="17"/>
  <c r="I200" i="17" a="1"/>
  <c r="I200" i="17"/>
  <c r="I201" i="17"/>
  <c r="I202" i="17"/>
  <c r="I203" i="17"/>
  <c r="I204" i="17"/>
  <c r="I205" i="17"/>
  <c r="I206" i="17"/>
  <c r="I207" i="17"/>
  <c r="I208" i="17"/>
  <c r="I209" i="17"/>
  <c r="I210" i="17"/>
  <c r="I213" i="17" a="1"/>
  <c r="I213" i="17"/>
  <c r="I218" i="17" a="1"/>
  <c r="I218" i="17"/>
  <c r="I231" i="17" a="1"/>
  <c r="I231" i="17"/>
  <c r="I230" i="17" a="1"/>
  <c r="I230" i="17"/>
  <c r="I229" i="17" a="1"/>
  <c r="I229" i="17"/>
  <c r="I228" i="17" a="1"/>
  <c r="I228" i="17"/>
  <c r="I227" i="17" a="1"/>
  <c r="I227" i="17"/>
  <c r="I226" i="17" a="1"/>
  <c r="I226" i="17"/>
  <c r="I225" i="17" a="1"/>
  <c r="I225" i="17"/>
  <c r="I224" i="17" a="1"/>
  <c r="I224" i="17"/>
  <c r="I223" i="17" a="1"/>
  <c r="I223" i="17"/>
  <c r="I222" i="17" a="1"/>
  <c r="I222" i="17"/>
  <c r="I221" i="17" a="1"/>
  <c r="I221" i="17"/>
  <c r="I234" i="17" a="1"/>
  <c r="I234" i="17"/>
  <c r="I235" i="17"/>
  <c r="I236" i="17"/>
  <c r="I237" i="17"/>
  <c r="I238" i="17"/>
  <c r="I239" i="17"/>
  <c r="I240" i="17"/>
  <c r="I241" i="17"/>
  <c r="I242" i="17"/>
  <c r="I243" i="17"/>
  <c r="I244" i="17"/>
  <c r="I248" i="17" a="1"/>
  <c r="I248" i="17"/>
  <c r="J196" i="17" a="1"/>
  <c r="J196" i="17"/>
  <c r="J195" i="17" a="1"/>
  <c r="J195" i="17"/>
  <c r="J194" i="17" a="1"/>
  <c r="J194" i="17"/>
  <c r="J193" i="17" a="1"/>
  <c r="J193" i="17"/>
  <c r="J192" i="17" a="1"/>
  <c r="J192" i="17"/>
  <c r="J191" i="17" a="1"/>
  <c r="J191" i="17"/>
  <c r="J190" i="17" a="1"/>
  <c r="J190" i="17"/>
  <c r="J189" i="17" a="1"/>
  <c r="J189" i="17"/>
  <c r="J188" i="17" a="1"/>
  <c r="J188" i="17"/>
  <c r="J187" i="17" a="1"/>
  <c r="J187" i="17"/>
  <c r="J186" i="17" a="1"/>
  <c r="J186" i="17"/>
  <c r="J170" i="17" a="1"/>
  <c r="J170" i="17"/>
  <c r="J169" i="17" a="1"/>
  <c r="J169" i="17"/>
  <c r="J168" i="17" a="1"/>
  <c r="J168" i="17"/>
  <c r="J167" i="17" a="1"/>
  <c r="J167" i="17"/>
  <c r="J166" i="17" a="1"/>
  <c r="J166" i="17"/>
  <c r="J165" i="17" a="1"/>
  <c r="J165" i="17"/>
  <c r="J164" i="17" a="1"/>
  <c r="J164" i="17"/>
  <c r="J163" i="17" a="1"/>
  <c r="J163" i="17"/>
  <c r="J162" i="17" a="1"/>
  <c r="J162" i="17"/>
  <c r="J161" i="17" a="1"/>
  <c r="J161" i="17"/>
  <c r="J160" i="17" a="1"/>
  <c r="J160" i="17"/>
  <c r="J200" i="17" a="1"/>
  <c r="J200" i="17"/>
  <c r="J201" i="17"/>
  <c r="J202" i="17"/>
  <c r="J203" i="17"/>
  <c r="J204" i="17"/>
  <c r="J205" i="17"/>
  <c r="J206" i="17"/>
  <c r="J207" i="17"/>
  <c r="J208" i="17"/>
  <c r="J209" i="17"/>
  <c r="J210" i="17"/>
  <c r="J213" i="17" a="1"/>
  <c r="J213" i="17"/>
  <c r="J218" i="17" a="1"/>
  <c r="J218" i="17"/>
  <c r="J231" i="17" a="1"/>
  <c r="J231" i="17"/>
  <c r="J230" i="17" a="1"/>
  <c r="J230" i="17"/>
  <c r="J229" i="17" a="1"/>
  <c r="J229" i="17"/>
  <c r="J228" i="17" a="1"/>
  <c r="J228" i="17"/>
  <c r="J227" i="17" a="1"/>
  <c r="J227" i="17"/>
  <c r="J226" i="17" a="1"/>
  <c r="J226" i="17"/>
  <c r="J225" i="17" a="1"/>
  <c r="J225" i="17"/>
  <c r="J224" i="17" a="1"/>
  <c r="J224" i="17"/>
  <c r="J223" i="17" a="1"/>
  <c r="J223" i="17"/>
  <c r="J222" i="17" a="1"/>
  <c r="J222" i="17"/>
  <c r="J221" i="17" a="1"/>
  <c r="J221" i="17"/>
  <c r="J234" i="17" a="1"/>
  <c r="J234" i="17"/>
  <c r="J235" i="17"/>
  <c r="J236" i="17"/>
  <c r="J237" i="17"/>
  <c r="J238" i="17"/>
  <c r="J239" i="17"/>
  <c r="J240" i="17"/>
  <c r="J241" i="17"/>
  <c r="J242" i="17"/>
  <c r="J243" i="17"/>
  <c r="J244" i="17"/>
  <c r="J248" i="17" a="1"/>
  <c r="J248" i="17"/>
  <c r="K196" i="17" a="1"/>
  <c r="K196" i="17"/>
  <c r="K195" i="17" a="1"/>
  <c r="K195" i="17"/>
  <c r="K194" i="17" a="1"/>
  <c r="K194" i="17"/>
  <c r="K193" i="17" a="1"/>
  <c r="K193" i="17"/>
  <c r="K192" i="17" a="1"/>
  <c r="K192" i="17"/>
  <c r="K191" i="17" a="1"/>
  <c r="K191" i="17"/>
  <c r="K190" i="17" a="1"/>
  <c r="K190" i="17"/>
  <c r="K189" i="17" a="1"/>
  <c r="K189" i="17"/>
  <c r="K188" i="17" a="1"/>
  <c r="K188" i="17"/>
  <c r="K187" i="17" a="1"/>
  <c r="K187" i="17"/>
  <c r="K186" i="17" a="1"/>
  <c r="K186" i="17"/>
  <c r="K170" i="17" a="1"/>
  <c r="K170" i="17"/>
  <c r="K169" i="17" a="1"/>
  <c r="K169" i="17"/>
  <c r="K168" i="17" a="1"/>
  <c r="K168" i="17"/>
  <c r="K167" i="17" a="1"/>
  <c r="K167" i="17"/>
  <c r="K166" i="17" a="1"/>
  <c r="K166" i="17"/>
  <c r="K165" i="17" a="1"/>
  <c r="K165" i="17"/>
  <c r="K164" i="17" a="1"/>
  <c r="K164" i="17"/>
  <c r="K163" i="17" a="1"/>
  <c r="K163" i="17"/>
  <c r="K162" i="17" a="1"/>
  <c r="K162" i="17"/>
  <c r="K161" i="17" a="1"/>
  <c r="K161" i="17"/>
  <c r="K160" i="17" a="1"/>
  <c r="K160" i="17"/>
  <c r="K200" i="17" a="1"/>
  <c r="K200" i="17"/>
  <c r="K201" i="17"/>
  <c r="K202" i="17"/>
  <c r="K203" i="17"/>
  <c r="K204" i="17"/>
  <c r="K205" i="17"/>
  <c r="K206" i="17"/>
  <c r="K207" i="17"/>
  <c r="K208" i="17"/>
  <c r="K209" i="17"/>
  <c r="K210" i="17"/>
  <c r="K213" i="17" a="1"/>
  <c r="K213" i="17"/>
  <c r="K218" i="17" a="1"/>
  <c r="K218" i="17"/>
  <c r="K231" i="17" a="1"/>
  <c r="K231" i="17"/>
  <c r="K230" i="17" a="1"/>
  <c r="K230" i="17"/>
  <c r="K229" i="17" a="1"/>
  <c r="K229" i="17"/>
  <c r="K228" i="17" a="1"/>
  <c r="K228" i="17"/>
  <c r="K227" i="17" a="1"/>
  <c r="K227" i="17"/>
  <c r="K226" i="17" a="1"/>
  <c r="K226" i="17"/>
  <c r="K225" i="17" a="1"/>
  <c r="K225" i="17"/>
  <c r="K224" i="17" a="1"/>
  <c r="K224" i="17"/>
  <c r="K223" i="17" a="1"/>
  <c r="K223" i="17"/>
  <c r="K222" i="17" a="1"/>
  <c r="K222" i="17"/>
  <c r="K221" i="17" a="1"/>
  <c r="K221" i="17"/>
  <c r="K234" i="17" a="1"/>
  <c r="K234" i="17"/>
  <c r="K235" i="17"/>
  <c r="K236" i="17"/>
  <c r="K237" i="17"/>
  <c r="K238" i="17"/>
  <c r="K239" i="17"/>
  <c r="K240" i="17"/>
  <c r="K241" i="17"/>
  <c r="K242" i="17"/>
  <c r="K243" i="17"/>
  <c r="K244" i="17"/>
  <c r="K248" i="17" a="1"/>
  <c r="K248" i="17"/>
  <c r="L196" i="17" a="1"/>
  <c r="L196" i="17"/>
  <c r="L195" i="17" a="1"/>
  <c r="L195" i="17"/>
  <c r="L194" i="17" a="1"/>
  <c r="L194" i="17"/>
  <c r="L193" i="17" a="1"/>
  <c r="L193" i="17"/>
  <c r="L192" i="17" a="1"/>
  <c r="L192" i="17"/>
  <c r="L191" i="17" a="1"/>
  <c r="L191" i="17"/>
  <c r="L190" i="17" a="1"/>
  <c r="L190" i="17"/>
  <c r="L189" i="17" a="1"/>
  <c r="L189" i="17"/>
  <c r="L188" i="17" a="1"/>
  <c r="L188" i="17"/>
  <c r="L187" i="17" a="1"/>
  <c r="L187" i="17"/>
  <c r="L186" i="17" a="1"/>
  <c r="L186" i="17"/>
  <c r="L170" i="17" a="1"/>
  <c r="L170" i="17"/>
  <c r="L169" i="17" a="1"/>
  <c r="L169" i="17"/>
  <c r="L168" i="17" a="1"/>
  <c r="L168" i="17"/>
  <c r="L167" i="17" a="1"/>
  <c r="L167" i="17"/>
  <c r="L166" i="17" a="1"/>
  <c r="L166" i="17"/>
  <c r="L165" i="17" a="1"/>
  <c r="L165" i="17"/>
  <c r="L164" i="17" a="1"/>
  <c r="L164" i="17"/>
  <c r="L163" i="17" a="1"/>
  <c r="L163" i="17"/>
  <c r="L162" i="17" a="1"/>
  <c r="L162" i="17"/>
  <c r="L161" i="17" a="1"/>
  <c r="L161" i="17"/>
  <c r="L160" i="17" a="1"/>
  <c r="L160" i="17"/>
  <c r="L200" i="17" a="1"/>
  <c r="L200" i="17"/>
  <c r="L201" i="17"/>
  <c r="L202" i="17"/>
  <c r="L203" i="17"/>
  <c r="L204" i="17"/>
  <c r="L205" i="17"/>
  <c r="L206" i="17"/>
  <c r="L207" i="17"/>
  <c r="L208" i="17"/>
  <c r="L209" i="17"/>
  <c r="L210" i="17"/>
  <c r="L213" i="17" a="1"/>
  <c r="L213" i="17"/>
  <c r="L218" i="17" a="1"/>
  <c r="L218" i="17"/>
  <c r="L231" i="17" a="1"/>
  <c r="L231" i="17"/>
  <c r="L230" i="17" a="1"/>
  <c r="L230" i="17"/>
  <c r="L229" i="17" a="1"/>
  <c r="L229" i="17"/>
  <c r="L228" i="17" a="1"/>
  <c r="L228" i="17"/>
  <c r="L227" i="17" a="1"/>
  <c r="L227" i="17"/>
  <c r="L226" i="17" a="1"/>
  <c r="L226" i="17"/>
  <c r="L225" i="17" a="1"/>
  <c r="L225" i="17"/>
  <c r="L224" i="17" a="1"/>
  <c r="L224" i="17"/>
  <c r="L223" i="17" a="1"/>
  <c r="L223" i="17"/>
  <c r="L222" i="17" a="1"/>
  <c r="L222" i="17"/>
  <c r="L221" i="17" a="1"/>
  <c r="L221" i="17"/>
  <c r="L234" i="17" a="1"/>
  <c r="L234" i="17"/>
  <c r="L235" i="17"/>
  <c r="L236" i="17"/>
  <c r="L237" i="17"/>
  <c r="L238" i="17"/>
  <c r="L239" i="17"/>
  <c r="L240" i="17"/>
  <c r="L241" i="17"/>
  <c r="L242" i="17"/>
  <c r="L243" i="17"/>
  <c r="L244" i="17"/>
  <c r="L248" i="17" a="1"/>
  <c r="L248" i="17"/>
  <c r="M196" i="17" a="1"/>
  <c r="M196" i="17"/>
  <c r="M195" i="17" a="1"/>
  <c r="M195" i="17"/>
  <c r="M194" i="17" a="1"/>
  <c r="M194" i="17"/>
  <c r="M193" i="17" a="1"/>
  <c r="M193" i="17"/>
  <c r="M192" i="17" a="1"/>
  <c r="M192" i="17"/>
  <c r="M191" i="17" a="1"/>
  <c r="M191" i="17"/>
  <c r="M190" i="17" a="1"/>
  <c r="M190" i="17"/>
  <c r="M189" i="17" a="1"/>
  <c r="M189" i="17"/>
  <c r="M188" i="17" a="1"/>
  <c r="M188" i="17"/>
  <c r="M187" i="17" a="1"/>
  <c r="M187" i="17"/>
  <c r="M186" i="17" a="1"/>
  <c r="M186" i="17"/>
  <c r="M170" i="17" a="1"/>
  <c r="M170" i="17"/>
  <c r="M169" i="17" a="1"/>
  <c r="M169" i="17"/>
  <c r="M168" i="17" a="1"/>
  <c r="M168" i="17"/>
  <c r="M167" i="17" a="1"/>
  <c r="M167" i="17"/>
  <c r="M166" i="17" a="1"/>
  <c r="M166" i="17"/>
  <c r="M165" i="17" a="1"/>
  <c r="M165" i="17"/>
  <c r="M164" i="17" a="1"/>
  <c r="M164" i="17"/>
  <c r="M163" i="17" a="1"/>
  <c r="M163" i="17"/>
  <c r="M162" i="17" a="1"/>
  <c r="M162" i="17"/>
  <c r="M161" i="17" a="1"/>
  <c r="M161" i="17"/>
  <c r="M160" i="17" a="1"/>
  <c r="M160" i="17"/>
  <c r="M200" i="17" a="1"/>
  <c r="M200" i="17"/>
  <c r="M201" i="17"/>
  <c r="M202" i="17"/>
  <c r="M203" i="17"/>
  <c r="M204" i="17"/>
  <c r="M205" i="17"/>
  <c r="M206" i="17"/>
  <c r="M207" i="17"/>
  <c r="M208" i="17"/>
  <c r="M209" i="17"/>
  <c r="M210" i="17"/>
  <c r="M213" i="17" a="1"/>
  <c r="M213" i="17"/>
  <c r="M218" i="17" a="1"/>
  <c r="M218" i="17"/>
  <c r="M231" i="17" a="1"/>
  <c r="M231" i="17"/>
  <c r="M230" i="17" a="1"/>
  <c r="M230" i="17"/>
  <c r="M229" i="17" a="1"/>
  <c r="M229" i="17"/>
  <c r="M228" i="17" a="1"/>
  <c r="M228" i="17"/>
  <c r="M227" i="17" a="1"/>
  <c r="M227" i="17"/>
  <c r="M226" i="17" a="1"/>
  <c r="M226" i="17"/>
  <c r="M225" i="17" a="1"/>
  <c r="M225" i="17"/>
  <c r="M224" i="17" a="1"/>
  <c r="M224" i="17"/>
  <c r="M223" i="17" a="1"/>
  <c r="M223" i="17"/>
  <c r="M222" i="17" a="1"/>
  <c r="M222" i="17"/>
  <c r="M221" i="17" a="1"/>
  <c r="M221" i="17"/>
  <c r="M234" i="17" a="1"/>
  <c r="M234" i="17"/>
  <c r="M235" i="17"/>
  <c r="M236" i="17"/>
  <c r="M237" i="17"/>
  <c r="M238" i="17"/>
  <c r="M239" i="17"/>
  <c r="M240" i="17"/>
  <c r="M241" i="17"/>
  <c r="M242" i="17"/>
  <c r="M243" i="17"/>
  <c r="M244" i="17"/>
  <c r="M248" i="17" a="1"/>
  <c r="M248" i="17"/>
  <c r="N196" i="17" a="1"/>
  <c r="N196" i="17"/>
  <c r="N195" i="17" a="1"/>
  <c r="N195" i="17"/>
  <c r="N194" i="17" a="1"/>
  <c r="N194" i="17"/>
  <c r="N193" i="17" a="1"/>
  <c r="N193" i="17"/>
  <c r="N192" i="17" a="1"/>
  <c r="N192" i="17"/>
  <c r="N191" i="17" a="1"/>
  <c r="N191" i="17"/>
  <c r="N190" i="17" a="1"/>
  <c r="N190" i="17"/>
  <c r="N189" i="17" a="1"/>
  <c r="N189" i="17"/>
  <c r="N188" i="17" a="1"/>
  <c r="N188" i="17"/>
  <c r="N187" i="17" a="1"/>
  <c r="N187" i="17"/>
  <c r="N186" i="17" a="1"/>
  <c r="N186" i="17"/>
  <c r="N170" i="17" a="1"/>
  <c r="N170" i="17"/>
  <c r="N169" i="17" a="1"/>
  <c r="N169" i="17"/>
  <c r="N168" i="17" a="1"/>
  <c r="N168" i="17"/>
  <c r="N167" i="17" a="1"/>
  <c r="N167" i="17"/>
  <c r="N166" i="17" a="1"/>
  <c r="N166" i="17"/>
  <c r="N165" i="17" a="1"/>
  <c r="N165" i="17"/>
  <c r="N164" i="17" a="1"/>
  <c r="N164" i="17"/>
  <c r="N163" i="17" a="1"/>
  <c r="N163" i="17"/>
  <c r="N162" i="17" a="1"/>
  <c r="N162" i="17"/>
  <c r="N161" i="17" a="1"/>
  <c r="N161" i="17"/>
  <c r="N160" i="17" a="1"/>
  <c r="N160" i="17"/>
  <c r="N200" i="17" a="1"/>
  <c r="N200" i="17"/>
  <c r="N201" i="17"/>
  <c r="N202" i="17"/>
  <c r="N203" i="17"/>
  <c r="N204" i="17"/>
  <c r="N205" i="17"/>
  <c r="N206" i="17"/>
  <c r="N207" i="17"/>
  <c r="N208" i="17"/>
  <c r="N209" i="17"/>
  <c r="N210" i="17"/>
  <c r="N213" i="17" a="1"/>
  <c r="N213" i="17"/>
  <c r="N218" i="17" a="1"/>
  <c r="N218" i="17"/>
  <c r="N231" i="17" a="1"/>
  <c r="N231" i="17"/>
  <c r="N230" i="17" a="1"/>
  <c r="N230" i="17"/>
  <c r="N229" i="17" a="1"/>
  <c r="N229" i="17"/>
  <c r="N228" i="17" a="1"/>
  <c r="N228" i="17"/>
  <c r="N227" i="17" a="1"/>
  <c r="N227" i="17"/>
  <c r="N226" i="17" a="1"/>
  <c r="N226" i="17"/>
  <c r="N225" i="17" a="1"/>
  <c r="N225" i="17"/>
  <c r="N224" i="17" a="1"/>
  <c r="N224" i="17"/>
  <c r="N223" i="17" a="1"/>
  <c r="N223" i="17"/>
  <c r="N222" i="17" a="1"/>
  <c r="N222" i="17"/>
  <c r="N221" i="17" a="1"/>
  <c r="N221" i="17"/>
  <c r="N234" i="17" a="1"/>
  <c r="N234" i="17"/>
  <c r="N235" i="17"/>
  <c r="N236" i="17"/>
  <c r="N237" i="17"/>
  <c r="N238" i="17"/>
  <c r="N239" i="17"/>
  <c r="N240" i="17"/>
  <c r="N241" i="17"/>
  <c r="N242" i="17"/>
  <c r="N243" i="17"/>
  <c r="N244" i="17"/>
  <c r="N248" i="17" a="1"/>
  <c r="N248" i="17"/>
  <c r="O196" i="17" a="1"/>
  <c r="O196" i="17"/>
  <c r="O195" i="17" a="1"/>
  <c r="O195" i="17"/>
  <c r="O194" i="17" a="1"/>
  <c r="O194" i="17"/>
  <c r="O193" i="17" a="1"/>
  <c r="O193" i="17"/>
  <c r="O192" i="17" a="1"/>
  <c r="O192" i="17"/>
  <c r="O191" i="17" a="1"/>
  <c r="O191" i="17"/>
  <c r="O190" i="17" a="1"/>
  <c r="O190" i="17"/>
  <c r="O189" i="17" a="1"/>
  <c r="O189" i="17"/>
  <c r="O188" i="17" a="1"/>
  <c r="O188" i="17"/>
  <c r="O187" i="17" a="1"/>
  <c r="O187" i="17"/>
  <c r="O186" i="17" a="1"/>
  <c r="O186" i="17"/>
  <c r="O170" i="17" a="1"/>
  <c r="O170" i="17"/>
  <c r="O169" i="17" a="1"/>
  <c r="O169" i="17"/>
  <c r="O168" i="17" a="1"/>
  <c r="O168" i="17"/>
  <c r="O167" i="17" a="1"/>
  <c r="O167" i="17"/>
  <c r="O166" i="17" a="1"/>
  <c r="O166" i="17"/>
  <c r="O165" i="17" a="1"/>
  <c r="O165" i="17"/>
  <c r="O164" i="17" a="1"/>
  <c r="O164" i="17"/>
  <c r="O163" i="17" a="1"/>
  <c r="O163" i="17"/>
  <c r="O162" i="17" a="1"/>
  <c r="O162" i="17"/>
  <c r="O161" i="17" a="1"/>
  <c r="O161" i="17"/>
  <c r="O160" i="17" a="1"/>
  <c r="O160" i="17"/>
  <c r="O200" i="17" a="1"/>
  <c r="O200" i="17"/>
  <c r="O201" i="17"/>
  <c r="O202" i="17"/>
  <c r="O203" i="17"/>
  <c r="O204" i="17"/>
  <c r="O205" i="17"/>
  <c r="O206" i="17"/>
  <c r="O207" i="17"/>
  <c r="O208" i="17"/>
  <c r="O209" i="17"/>
  <c r="O210" i="17"/>
  <c r="O213" i="17" a="1"/>
  <c r="O213" i="17"/>
  <c r="O218" i="17" a="1"/>
  <c r="O218" i="17"/>
  <c r="O231" i="17" a="1"/>
  <c r="O231" i="17"/>
  <c r="O230" i="17" a="1"/>
  <c r="O230" i="17"/>
  <c r="O229" i="17" a="1"/>
  <c r="O229" i="17"/>
  <c r="O228" i="17" a="1"/>
  <c r="O228" i="17"/>
  <c r="O227" i="17" a="1"/>
  <c r="O227" i="17"/>
  <c r="O226" i="17" a="1"/>
  <c r="O226" i="17"/>
  <c r="O225" i="17" a="1"/>
  <c r="O225" i="17"/>
  <c r="O224" i="17" a="1"/>
  <c r="O224" i="17"/>
  <c r="O223" i="17" a="1"/>
  <c r="O223" i="17"/>
  <c r="O222" i="17" a="1"/>
  <c r="O222" i="17"/>
  <c r="O221" i="17" a="1"/>
  <c r="O221" i="17"/>
  <c r="O234" i="17" a="1"/>
  <c r="O234" i="17"/>
  <c r="O235" i="17"/>
  <c r="O236" i="17"/>
  <c r="O237" i="17"/>
  <c r="O238" i="17"/>
  <c r="O239" i="17"/>
  <c r="O240" i="17"/>
  <c r="O241" i="17"/>
  <c r="O242" i="17"/>
  <c r="O243" i="17"/>
  <c r="O244" i="17"/>
  <c r="O248" i="17" a="1"/>
  <c r="O248" i="17"/>
</calcChain>
</file>

<file path=xl/sharedStrings.xml><?xml version="1.0" encoding="utf-8"?>
<sst xmlns="http://schemas.openxmlformats.org/spreadsheetml/2006/main" count="623" uniqueCount="173">
  <si>
    <t>X'</t>
  </si>
  <si>
    <t>X</t>
  </si>
  <si>
    <t>X'X</t>
  </si>
  <si>
    <t>X'X inv</t>
  </si>
  <si>
    <t>M</t>
  </si>
  <si>
    <t>M inv</t>
  </si>
  <si>
    <t>Simple Inverse</t>
  </si>
  <si>
    <t>More comlicated inverse</t>
  </si>
  <si>
    <t>Some inverses do not exist</t>
  </si>
  <si>
    <t>XX'</t>
  </si>
  <si>
    <t>XX' inv</t>
  </si>
  <si>
    <t>ID</t>
  </si>
  <si>
    <t>Genotype</t>
  </si>
  <si>
    <t>Phenotype</t>
  </si>
  <si>
    <t>Underlying effect</t>
  </si>
  <si>
    <t>Allele 0 has no effect</t>
  </si>
  <si>
    <t>Allele 1 has effect of +0.5</t>
  </si>
  <si>
    <t>Effect</t>
  </si>
  <si>
    <t>X for Mean</t>
  </si>
  <si>
    <t>y</t>
  </si>
  <si>
    <t>X'y</t>
  </si>
  <si>
    <t>Beta-Hat</t>
  </si>
  <si>
    <t>Thus the mean is Zero</t>
  </si>
  <si>
    <t>The marker effect estimate is 0.5</t>
  </si>
  <si>
    <t>Residual Term Added</t>
  </si>
  <si>
    <t>Z</t>
  </si>
  <si>
    <t>Z'X</t>
  </si>
  <si>
    <t>Z'Z</t>
  </si>
  <si>
    <t>X'Z</t>
  </si>
  <si>
    <t>Z'y</t>
  </si>
  <si>
    <t>Z'Z+Iλ</t>
  </si>
  <si>
    <t>λ</t>
  </si>
  <si>
    <t>VarA</t>
  </si>
  <si>
    <t>2pq</t>
  </si>
  <si>
    <t>p</t>
  </si>
  <si>
    <t>q</t>
  </si>
  <si>
    <t>2pq(0.5*0.5)</t>
  </si>
  <si>
    <t>VarA=2pq(0.5*0.5)</t>
  </si>
  <si>
    <t>VarP</t>
  </si>
  <si>
    <t>VarE</t>
  </si>
  <si>
    <t>λ=VarE/VarA</t>
  </si>
  <si>
    <t>LHS inv</t>
  </si>
  <si>
    <t>Mean</t>
  </si>
  <si>
    <t>Now look at different values of Lambda</t>
  </si>
  <si>
    <t>Lambda</t>
  </si>
  <si>
    <t>Value of Lamda</t>
  </si>
  <si>
    <t>Data for plot</t>
  </si>
  <si>
    <t>BetaHat</t>
  </si>
  <si>
    <t>Beta</t>
  </si>
  <si>
    <t>Change Lambda here and see that it has minimal effect</t>
  </si>
  <si>
    <t>Effects</t>
  </si>
  <si>
    <t>Correlation between SNP</t>
  </si>
  <si>
    <t>LHS</t>
  </si>
  <si>
    <t>Inverse LHS</t>
  </si>
  <si>
    <t>RHS</t>
  </si>
  <si>
    <t>SimulatedValues</t>
  </si>
  <si>
    <t>Fitting as FIXED Effect</t>
  </si>
  <si>
    <t>Fitting as RANDOM Effect</t>
  </si>
  <si>
    <t>LHS IS NOT INVERTIBLE THUS NO SOLUTIONS CAN BE FOUND</t>
  </si>
  <si>
    <t>Estimates are biased but the correlate well with the true values</t>
  </si>
  <si>
    <t>Sire</t>
  </si>
  <si>
    <t>Dam</t>
  </si>
  <si>
    <t>Missing</t>
  </si>
  <si>
    <t>True BreedingValue</t>
  </si>
  <si>
    <t>A</t>
  </si>
  <si>
    <t>G</t>
  </si>
  <si>
    <t>Z'Z+Ainvλ</t>
  </si>
  <si>
    <t>Uhat</t>
  </si>
  <si>
    <t>Z'Z+Ginvλ</t>
  </si>
  <si>
    <t>LHSinv</t>
  </si>
  <si>
    <t>Sort the relationship matrices so that the MME can be set up</t>
  </si>
  <si>
    <t>Solutions</t>
  </si>
  <si>
    <t>Yellow bits are symetric</t>
  </si>
  <si>
    <t>Absolute values of coefficients</t>
  </si>
  <si>
    <t>Sum absolute coefficient for family members</t>
  </si>
  <si>
    <t>Sum absolute coefficient for non-family members</t>
  </si>
  <si>
    <t>% emphasis</t>
  </si>
  <si>
    <t>Total absolute coefficients</t>
  </si>
  <si>
    <t>Minverse</t>
  </si>
  <si>
    <t>T</t>
  </si>
  <si>
    <t>Tinv</t>
  </si>
  <si>
    <t>D</t>
  </si>
  <si>
    <t>Dii</t>
  </si>
  <si>
    <t>DiiInv</t>
  </si>
  <si>
    <t>Ainv</t>
  </si>
  <si>
    <t>Va</t>
  </si>
  <si>
    <t>Ve</t>
  </si>
  <si>
    <t>True Values</t>
  </si>
  <si>
    <t>Asreml Solution</t>
  </si>
  <si>
    <t>Dinv</t>
  </si>
  <si>
    <t>X'ZW</t>
  </si>
  <si>
    <t>W'Z'X</t>
  </si>
  <si>
    <t>W'Z'ZW</t>
  </si>
  <si>
    <t>W'Z'y</t>
  </si>
  <si>
    <t>solutions</t>
  </si>
  <si>
    <t>EBV</t>
  </si>
  <si>
    <t xml:space="preserve">Asreml </t>
  </si>
  <si>
    <t>Btransform</t>
  </si>
  <si>
    <t>GMG</t>
  </si>
  <si>
    <t>Animal</t>
  </si>
  <si>
    <t>Sex</t>
  </si>
  <si>
    <t>Trait</t>
  </si>
  <si>
    <t>Fixed Effects</t>
  </si>
  <si>
    <t>Genetic Groups</t>
  </si>
  <si>
    <t xml:space="preserve">Founders </t>
  </si>
  <si>
    <t>Records</t>
  </si>
  <si>
    <t>Tmatrix Animals</t>
  </si>
  <si>
    <t>Dmatrix</t>
  </si>
  <si>
    <t>Qmatrix</t>
  </si>
  <si>
    <t>Xmatrix</t>
  </si>
  <si>
    <t>Zmatrix</t>
  </si>
  <si>
    <t>X'ZTf</t>
  </si>
  <si>
    <t>X'ZTr</t>
  </si>
  <si>
    <t>Q'Q</t>
  </si>
  <si>
    <t>nveQ'f</t>
  </si>
  <si>
    <t>nveQ'r</t>
  </si>
  <si>
    <t>Q'y</t>
  </si>
  <si>
    <t>T'Z'ZT</t>
  </si>
  <si>
    <t>T'Z'y</t>
  </si>
  <si>
    <t>LHS without Lambda or Dii</t>
  </si>
  <si>
    <t>LHS with Lambda and Dii</t>
  </si>
  <si>
    <t>LHS without Group 1</t>
  </si>
  <si>
    <t>RHS wihtout Group 1</t>
  </si>
  <si>
    <t>Reduced Rank Solutions</t>
  </si>
  <si>
    <t>Transformed Solutions</t>
  </si>
  <si>
    <t xml:space="preserve">Transformation here involves backmultiplying by the Tmatrix and adding the GG1 Solution which was constrained to zero </t>
  </si>
  <si>
    <t>GMGsolutions</t>
  </si>
  <si>
    <t>GMGsolutionTransformed</t>
  </si>
  <si>
    <t>mu</t>
  </si>
  <si>
    <t>GG1</t>
  </si>
  <si>
    <t>animal</t>
  </si>
  <si>
    <t>GG2</t>
  </si>
  <si>
    <t>X'Zf</t>
  </si>
  <si>
    <t>X'Zr</t>
  </si>
  <si>
    <t>LHS without Lambda or Ainv</t>
  </si>
  <si>
    <t>LHS with Lambda and Ainv</t>
  </si>
  <si>
    <t>X'ZQ</t>
  </si>
  <si>
    <t>Q'Z'ZQ</t>
  </si>
  <si>
    <t>Q'Z'Zf</t>
  </si>
  <si>
    <t>Q'Z'Zr</t>
  </si>
  <si>
    <t>Q'Z'y</t>
  </si>
  <si>
    <t>Vgrp</t>
  </si>
  <si>
    <t>LambdaPoly</t>
  </si>
  <si>
    <t>LambdaGrp</t>
  </si>
  <si>
    <t>LHS with LambdaPoly and Ainv and LambdaGrp</t>
  </si>
  <si>
    <t>InvLHS</t>
  </si>
  <si>
    <t>LHS without LambdaPoly*Dii and Identity*LambdaGrp</t>
  </si>
  <si>
    <t>LHS with LambdaPoly*Dii and Identity*LambdaGrp</t>
  </si>
  <si>
    <t>BackTransformedSolutions</t>
  </si>
  <si>
    <t>QuaasRandomSolutions</t>
  </si>
  <si>
    <t>Start PCG</t>
  </si>
  <si>
    <t>Start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</si>
  <si>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</si>
  <si>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</si>
  <si>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</si>
  <si>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</si>
  <si>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</si>
  <si>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</si>
  <si>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</si>
  <si>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</si>
  <si>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</si>
  <si>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</si>
  <si>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sols</t>
  </si>
  <si>
    <t>x</t>
  </si>
  <si>
    <t>rhs</t>
  </si>
  <si>
    <t>b</t>
  </si>
  <si>
    <t>residual</t>
  </si>
  <si>
    <t>r</t>
  </si>
  <si>
    <t>WorkVec</t>
  </si>
  <si>
    <t>Tau</t>
  </si>
  <si>
    <t>k</t>
  </si>
  <si>
    <t>w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</si>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</sst>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6A86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4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Alignment="1">
      <alignment horizontal="center"/>
    </xf>
    <xf numFmtId="2" fontId="0" fillId="4" borderId="0" xfId="0" applyNumberForma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2" fontId="0" fillId="5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4" fillId="9" borderId="0" xfId="0" applyFont="1" applyFill="1"/>
    <xf numFmtId="0" fontId="5" fillId="9" borderId="0" xfId="0" applyFont="1" applyFill="1"/>
    <xf numFmtId="0" fontId="1" fillId="10" borderId="0" xfId="0" applyFont="1" applyFill="1"/>
    <xf numFmtId="0" fontId="0" fillId="10" borderId="0" xfId="0" applyFill="1"/>
    <xf numFmtId="2" fontId="0" fillId="11" borderId="0" xfId="0" applyNumberFormat="1" applyFill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13" borderId="0" xfId="0" applyNumberFormat="1" applyFill="1" applyAlignment="1">
      <alignment horizontal="center"/>
    </xf>
    <xf numFmtId="2" fontId="0" fillId="14" borderId="0" xfId="0" applyNumberFormat="1" applyFill="1" applyAlignment="1">
      <alignment horizontal="center"/>
    </xf>
    <xf numFmtId="0" fontId="0" fillId="9" borderId="0" xfId="0" applyFill="1"/>
    <xf numFmtId="0" fontId="0" fillId="13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2" fontId="0" fillId="0" borderId="0" xfId="0" applyNumberFormat="1"/>
    <xf numFmtId="2" fontId="0" fillId="19" borderId="0" xfId="0" applyNumberFormat="1" applyFill="1" applyAlignment="1">
      <alignment horizontal="center"/>
    </xf>
    <xf numFmtId="2" fontId="0" fillId="15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20" borderId="0" xfId="0" applyNumberFormat="1" applyFill="1" applyAlignment="1">
      <alignment horizontal="center"/>
    </xf>
    <xf numFmtId="2" fontId="0" fillId="21" borderId="0" xfId="0" applyNumberFormat="1" applyFill="1" applyAlignment="1">
      <alignment horizontal="center"/>
    </xf>
    <xf numFmtId="0" fontId="0" fillId="21" borderId="0" xfId="0" applyFill="1" applyAlignment="1">
      <alignment horizontal="center"/>
    </xf>
    <xf numFmtId="2" fontId="0" fillId="8" borderId="0" xfId="0" applyNumberFormat="1" applyFill="1" applyAlignment="1">
      <alignment horizontal="center"/>
    </xf>
    <xf numFmtId="2" fontId="0" fillId="22" borderId="0" xfId="0" applyNumberFormat="1" applyFill="1" applyAlignment="1">
      <alignment horizontal="center"/>
    </xf>
    <xf numFmtId="2" fontId="0" fillId="23" borderId="0" xfId="0" applyNumberForma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164" fontId="0" fillId="20" borderId="0" xfId="0" applyNumberFormat="1" applyFill="1" applyAlignment="1">
      <alignment horizontal="center"/>
    </xf>
    <xf numFmtId="164" fontId="0" fillId="15" borderId="0" xfId="0" applyNumberFormat="1" applyFill="1" applyAlignment="1">
      <alignment horizontal="center"/>
    </xf>
    <xf numFmtId="164" fontId="0" fillId="21" borderId="0" xfId="0" applyNumberFormat="1" applyFill="1" applyAlignment="1">
      <alignment horizontal="center"/>
    </xf>
    <xf numFmtId="0" fontId="4" fillId="0" borderId="0" xfId="0" applyFont="1"/>
    <xf numFmtId="2" fontId="0" fillId="8" borderId="0" xfId="0" applyNumberFormat="1" applyFill="1"/>
    <xf numFmtId="11" fontId="0" fillId="0" borderId="0" xfId="0" applyNumberFormat="1"/>
    <xf numFmtId="2" fontId="0" fillId="24" borderId="0" xfId="0" applyNumberFormat="1" applyFill="1"/>
    <xf numFmtId="165" fontId="0" fillId="24" borderId="0" xfId="0" applyNumberFormat="1" applyFill="1"/>
    <xf numFmtId="2" fontId="0" fillId="25" borderId="0" xfId="0" applyNumberFormat="1" applyFill="1"/>
    <xf numFmtId="0" fontId="0" fillId="25" borderId="0" xfId="0" applyFill="1"/>
    <xf numFmtId="0" fontId="0" fillId="26" borderId="0" xfId="0" applyFill="1"/>
    <xf numFmtId="4" fontId="0" fillId="5" borderId="0" xfId="0" applyNumberFormat="1" applyFill="1"/>
    <xf numFmtId="0" fontId="0" fillId="27" borderId="0" xfId="0" applyFill="1"/>
    <xf numFmtId="0" fontId="0" fillId="22" borderId="0" xfId="0" applyFill="1"/>
    <xf numFmtId="0" fontId="0" fillId="15" borderId="0" xfId="0" applyFill="1"/>
    <xf numFmtId="0" fontId="6" fillId="0" borderId="0" xfId="0" applyFont="1"/>
    <xf numFmtId="0" fontId="0" fillId="21" borderId="0" xfId="0" applyFill="1"/>
    <xf numFmtId="2" fontId="0" fillId="19" borderId="0" xfId="0" applyNumberFormat="1" applyFill="1"/>
    <xf numFmtId="2" fontId="0" fillId="0" borderId="0" xfId="0" applyNumberFormat="1" applyFill="1"/>
    <xf numFmtId="2" fontId="0" fillId="3" borderId="0" xfId="0" applyNumberFormat="1" applyFill="1"/>
    <xf numFmtId="2" fontId="0" fillId="17" borderId="0" xfId="0" applyNumberFormat="1" applyFill="1"/>
    <xf numFmtId="2" fontId="6" fillId="0" borderId="0" xfId="0" applyNumberFormat="1" applyFont="1"/>
    <xf numFmtId="2" fontId="0" fillId="27" borderId="0" xfId="0" applyNumberFormat="1" applyFill="1"/>
    <xf numFmtId="2" fontId="0" fillId="28" borderId="0" xfId="0" applyNumberFormat="1" applyFill="1"/>
    <xf numFmtId="2" fontId="0" fillId="12" borderId="0" xfId="0" applyNumberFormat="1" applyFill="1"/>
    <xf numFmtId="2" fontId="0" fillId="22" borderId="0" xfId="0" applyNumberFormat="1" applyFill="1"/>
    <xf numFmtId="2" fontId="0" fillId="11" borderId="0" xfId="0" applyNumberFormat="1" applyFill="1"/>
    <xf numFmtId="2" fontId="0" fillId="15" borderId="0" xfId="0" applyNumberFormat="1" applyFill="1"/>
    <xf numFmtId="164" fontId="0" fillId="0" borderId="0" xfId="0" applyNumberFormat="1"/>
    <xf numFmtId="164" fontId="6" fillId="0" borderId="0" xfId="0" applyNumberFormat="1" applyFont="1"/>
    <xf numFmtId="164" fontId="0" fillId="22" borderId="0" xfId="0" applyNumberFormat="1" applyFill="1"/>
    <xf numFmtId="164" fontId="0" fillId="11" borderId="0" xfId="0" applyNumberFormat="1" applyFill="1"/>
    <xf numFmtId="0" fontId="0" fillId="11" borderId="0" xfId="0" applyFill="1"/>
    <xf numFmtId="164" fontId="0" fillId="15" borderId="0" xfId="0" applyNumberFormat="1" applyFill="1"/>
    <xf numFmtId="2" fontId="0" fillId="29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17" borderId="0" xfId="0" applyNumberFormat="1" applyFill="1" applyAlignment="1">
      <alignment horizontal="center"/>
    </xf>
    <xf numFmtId="2" fontId="0" fillId="27" borderId="0" xfId="0" applyNumberFormat="1" applyFill="1" applyAlignment="1">
      <alignment horizontal="center"/>
    </xf>
    <xf numFmtId="2" fontId="0" fillId="28" borderId="0" xfId="0" applyNumberFormat="1" applyFill="1" applyAlignment="1">
      <alignment horizontal="center"/>
    </xf>
    <xf numFmtId="2" fontId="0" fillId="26" borderId="0" xfId="0" applyNumberFormat="1" applyFill="1" applyAlignment="1">
      <alignment horizontal="center"/>
    </xf>
    <xf numFmtId="2" fontId="0" fillId="30" borderId="0" xfId="0" applyNumberFormat="1" applyFill="1"/>
    <xf numFmtId="0" fontId="0" fillId="30" borderId="0" xfId="0" applyFill="1"/>
    <xf numFmtId="2" fontId="0" fillId="30" borderId="0" xfId="0" applyNumberFormat="1" applyFill="1" applyAlignment="1">
      <alignment horizontal="center"/>
    </xf>
    <xf numFmtId="2" fontId="0" fillId="24" borderId="0" xfId="0" applyNumberFormat="1" applyFill="1" applyAlignment="1">
      <alignment horizontal="center"/>
    </xf>
    <xf numFmtId="1" fontId="0" fillId="0" borderId="0" xfId="0" applyNumberFormat="1"/>
    <xf numFmtId="0" fontId="7" fillId="0" borderId="0" xfId="0" applyFont="1" applyFill="1"/>
    <xf numFmtId="0" fontId="0" fillId="19" borderId="0" xfId="0" applyFill="1"/>
    <xf numFmtId="1" fontId="0" fillId="19" borderId="0" xfId="0" applyNumberFormat="1" applyFill="1"/>
    <xf numFmtId="1" fontId="0" fillId="27" borderId="0" xfId="0" applyNumberFormat="1" applyFill="1"/>
    <xf numFmtId="1" fontId="0" fillId="28" borderId="0" xfId="0" applyNumberFormat="1" applyFill="1"/>
    <xf numFmtId="1" fontId="0" fillId="12" borderId="0" xfId="0" applyNumberFormat="1" applyFill="1"/>
    <xf numFmtId="1" fontId="0" fillId="0" borderId="0" xfId="0" applyNumberFormat="1" applyFill="1"/>
    <xf numFmtId="1" fontId="0" fillId="22" borderId="0" xfId="0" applyNumberFormat="1" applyFill="1"/>
    <xf numFmtId="1" fontId="0" fillId="11" borderId="0" xfId="0" applyNumberFormat="1" applyFill="1"/>
    <xf numFmtId="1" fontId="0" fillId="15" borderId="0" xfId="0" applyNumberFormat="1" applyFill="1"/>
    <xf numFmtId="1" fontId="0" fillId="8" borderId="0" xfId="0" applyNumberFormat="1" applyFill="1" applyAlignment="1">
      <alignment horizontal="center"/>
    </xf>
    <xf numFmtId="1" fontId="0" fillId="29" borderId="0" xfId="0" applyNumberFormat="1" applyFill="1" applyAlignment="1">
      <alignment horizontal="center"/>
    </xf>
    <xf numFmtId="1" fontId="0" fillId="27" borderId="0" xfId="0" applyNumberFormat="1" applyFill="1" applyAlignment="1">
      <alignment horizontal="center"/>
    </xf>
    <xf numFmtId="1" fontId="0" fillId="28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0" fontId="0" fillId="29" borderId="0" xfId="0" applyFill="1"/>
    <xf numFmtId="0" fontId="0" fillId="3" borderId="0" xfId="0" applyFill="1"/>
    <xf numFmtId="0" fontId="0" fillId="17" borderId="0" xfId="0" applyFill="1"/>
    <xf numFmtId="0" fontId="0" fillId="28" borderId="0" xfId="0" applyFill="1"/>
    <xf numFmtId="0" fontId="0" fillId="12" borderId="0" xfId="0" applyFill="1"/>
    <xf numFmtId="0" fontId="0" fillId="31" borderId="0" xfId="0" applyFill="1" applyAlignment="1">
      <alignment horizontal="center"/>
    </xf>
    <xf numFmtId="2" fontId="0" fillId="31" borderId="0" xfId="0" applyNumberFormat="1" applyFill="1" applyAlignment="1">
      <alignment horizontal="center"/>
    </xf>
    <xf numFmtId="0" fontId="0" fillId="23" borderId="0" xfId="0" applyFill="1" applyAlignment="1">
      <alignment horizontal="center"/>
    </xf>
  </cellXfs>
  <cellStyles count="4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22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externalLink" Target="externalLinks/externalLink1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ShrinkageExample!$O$53</c:f>
              <c:strCache>
                <c:ptCount val="1"/>
                <c:pt idx="0">
                  <c:v>Lambda</c:v>
                </c:pt>
              </c:strCache>
            </c:strRef>
          </c:tx>
          <c:xVal>
            <c:numRef>
              <c:f>ShrinkageExample!$O$54:$O$65</c:f>
              <c:numCache>
                <c:formatCode>General</c:formatCode>
                <c:ptCount val="12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  <c:pt idx="11">
                  <c:v>1.1</c:v>
                </c:pt>
              </c:numCache>
            </c:numRef>
          </c:xVal>
          <c:yVal>
            <c:numRef>
              <c:f>ShrinkageExample!$P$54:$P$65</c:f>
              <c:numCache>
                <c:formatCode>0.00</c:formatCode>
                <c:ptCount val="12"/>
                <c:pt idx="0">
                  <c:v>0.57025641025641</c:v>
                </c:pt>
                <c:pt idx="1">
                  <c:v>0.558793969849246</c:v>
                </c:pt>
                <c:pt idx="2">
                  <c:v>0.547783251231527</c:v>
                </c:pt>
                <c:pt idx="3">
                  <c:v>0.53719806763285</c:v>
                </c:pt>
                <c:pt idx="4">
                  <c:v>0.527014218009479</c:v>
                </c:pt>
                <c:pt idx="5">
                  <c:v>0.517209302325581</c:v>
                </c:pt>
                <c:pt idx="6">
                  <c:v>0.507762557077626</c:v>
                </c:pt>
                <c:pt idx="7">
                  <c:v>0.498654708520179</c:v>
                </c:pt>
                <c:pt idx="8">
                  <c:v>0.489867841409691</c:v>
                </c:pt>
                <c:pt idx="9">
                  <c:v>0.481385281385281</c:v>
                </c:pt>
                <c:pt idx="10">
                  <c:v>0.473191489361702</c:v>
                </c:pt>
                <c:pt idx="11">
                  <c:v>0.465271966527196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5985080"/>
        <c:axId val="-2036086008"/>
      </c:scatterChart>
      <c:valAx>
        <c:axId val="-2035985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Lambda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36086008"/>
        <c:crosses val="autoZero"/>
        <c:crossBetween val="midCat"/>
      </c:valAx>
      <c:valAx>
        <c:axId val="-203608600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BetaHat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-20359850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TooManyMarkers!$L$51:$L$54</c:f>
              <c:numCache>
                <c:formatCode>0.00</c:formatCode>
                <c:ptCount val="4"/>
                <c:pt idx="0">
                  <c:v>0.338461538461538</c:v>
                </c:pt>
                <c:pt idx="1">
                  <c:v>-0.338461538461539</c:v>
                </c:pt>
                <c:pt idx="2">
                  <c:v>0.842105263157895</c:v>
                </c:pt>
                <c:pt idx="3">
                  <c:v>0.338461538461538</c:v>
                </c:pt>
              </c:numCache>
            </c:numRef>
          </c:xVal>
          <c:yVal>
            <c:numRef>
              <c:f>TooManyMarkers!$N$51:$N$54</c:f>
              <c:numCache>
                <c:formatCode>General</c:formatCode>
                <c:ptCount val="4"/>
                <c:pt idx="0">
                  <c:v>0.5</c:v>
                </c:pt>
                <c:pt idx="1">
                  <c:v>-1.0</c:v>
                </c:pt>
                <c:pt idx="2">
                  <c:v>1.0</c:v>
                </c:pt>
                <c:pt idx="3">
                  <c:v>-0.5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5774168"/>
        <c:axId val="-2035768728"/>
      </c:scatterChart>
      <c:valAx>
        <c:axId val="-2035774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Beta-Hat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-2035768728"/>
        <c:crosses val="autoZero"/>
        <c:crossBetween val="midCat"/>
      </c:valAx>
      <c:valAx>
        <c:axId val="-203576872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Simulated 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357741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'[1]Henderson Equations'!$B$126:$B$135</c:f>
              <c:numCache>
                <c:formatCode>General</c:formatCode>
                <c:ptCount val="10"/>
                <c:pt idx="0">
                  <c:v>0.532549964769357</c:v>
                </c:pt>
                <c:pt idx="1">
                  <c:v>0.278468544582822</c:v>
                </c:pt>
                <c:pt idx="2">
                  <c:v>-0.811018509352183</c:v>
                </c:pt>
                <c:pt idx="3">
                  <c:v>0.683977799258909</c:v>
                </c:pt>
                <c:pt idx="4">
                  <c:v>0.114847147895122</c:v>
                </c:pt>
                <c:pt idx="5">
                  <c:v>-1.128620284585356</c:v>
                </c:pt>
                <c:pt idx="6">
                  <c:v>1.657442318327836</c:v>
                </c:pt>
                <c:pt idx="7">
                  <c:v>-1.196467403778782</c:v>
                </c:pt>
                <c:pt idx="8">
                  <c:v>0.37062829099597</c:v>
                </c:pt>
                <c:pt idx="9">
                  <c:v>-0.31008292502151</c:v>
                </c:pt>
              </c:numCache>
            </c:numRef>
          </c:xVal>
          <c:yVal>
            <c:numRef>
              <c:f>'[1]Henderson Equations'!$D$126:$D$135</c:f>
              <c:numCache>
                <c:formatCode>General</c:formatCode>
                <c:ptCount val="10"/>
                <c:pt idx="0">
                  <c:v>0.458</c:v>
                </c:pt>
                <c:pt idx="1">
                  <c:v>0.2425</c:v>
                </c:pt>
                <c:pt idx="2">
                  <c:v>-0.7005</c:v>
                </c:pt>
                <c:pt idx="3">
                  <c:v>0.5927</c:v>
                </c:pt>
                <c:pt idx="4">
                  <c:v>0.0943</c:v>
                </c:pt>
                <c:pt idx="5">
                  <c:v>-0.9699</c:v>
                </c:pt>
                <c:pt idx="6">
                  <c:v>1.413</c:v>
                </c:pt>
                <c:pt idx="7">
                  <c:v>-1.033</c:v>
                </c:pt>
                <c:pt idx="8">
                  <c:v>0.3092</c:v>
                </c:pt>
                <c:pt idx="9">
                  <c:v>-0.2862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7791688"/>
        <c:axId val="-2037940584"/>
      </c:scatterChart>
      <c:valAx>
        <c:axId val="-2037791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37940584"/>
        <c:crosses val="autoZero"/>
        <c:crossBetween val="midCat"/>
      </c:valAx>
      <c:valAx>
        <c:axId val="-2037940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37791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2" l="0.700000000000001" r="0.700000000000001" t="0.750000000000002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'[1]Henderson Equations'!$A$126:$A$135</c:f>
              <c:numCache>
                <c:formatCode>General</c:formatCode>
                <c:ptCount val="10"/>
                <c:pt idx="0">
                  <c:v>4.459</c:v>
                </c:pt>
                <c:pt idx="1">
                  <c:v>2.017</c:v>
                </c:pt>
                <c:pt idx="2">
                  <c:v>4.529</c:v>
                </c:pt>
                <c:pt idx="3">
                  <c:v>7.753999999999999</c:v>
                </c:pt>
                <c:pt idx="4">
                  <c:v>6.431</c:v>
                </c:pt>
                <c:pt idx="5">
                  <c:v>3.09</c:v>
                </c:pt>
                <c:pt idx="6">
                  <c:v>11.891</c:v>
                </c:pt>
                <c:pt idx="7">
                  <c:v>2.618</c:v>
                </c:pt>
                <c:pt idx="8">
                  <c:v>7.12</c:v>
                </c:pt>
                <c:pt idx="9">
                  <c:v>6.586</c:v>
                </c:pt>
              </c:numCache>
            </c:numRef>
          </c:xVal>
          <c:yVal>
            <c:numRef>
              <c:f>'[1]Henderson Equations'!$B$126:$B$135</c:f>
              <c:numCache>
                <c:formatCode>General</c:formatCode>
                <c:ptCount val="10"/>
                <c:pt idx="0">
                  <c:v>0.532549964769357</c:v>
                </c:pt>
                <c:pt idx="1">
                  <c:v>0.278468544582822</c:v>
                </c:pt>
                <c:pt idx="2">
                  <c:v>-0.811018509352183</c:v>
                </c:pt>
                <c:pt idx="3">
                  <c:v>0.683977799258909</c:v>
                </c:pt>
                <c:pt idx="4">
                  <c:v>0.114847147895122</c:v>
                </c:pt>
                <c:pt idx="5">
                  <c:v>-1.128620284585356</c:v>
                </c:pt>
                <c:pt idx="6">
                  <c:v>1.657442318327836</c:v>
                </c:pt>
                <c:pt idx="7">
                  <c:v>-1.196467403778782</c:v>
                </c:pt>
                <c:pt idx="8">
                  <c:v>0.37062829099597</c:v>
                </c:pt>
                <c:pt idx="9">
                  <c:v>-0.31008292502151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2"/>
          </c:marker>
          <c:xVal>
            <c:numRef>
              <c:f>'[1]Henderson Equations'!$A$126:$A$135</c:f>
              <c:numCache>
                <c:formatCode>General</c:formatCode>
                <c:ptCount val="10"/>
                <c:pt idx="0">
                  <c:v>4.459</c:v>
                </c:pt>
                <c:pt idx="1">
                  <c:v>2.017</c:v>
                </c:pt>
                <c:pt idx="2">
                  <c:v>4.529</c:v>
                </c:pt>
                <c:pt idx="3">
                  <c:v>7.753999999999999</c:v>
                </c:pt>
                <c:pt idx="4">
                  <c:v>6.431</c:v>
                </c:pt>
                <c:pt idx="5">
                  <c:v>3.09</c:v>
                </c:pt>
                <c:pt idx="6">
                  <c:v>11.891</c:v>
                </c:pt>
                <c:pt idx="7">
                  <c:v>2.618</c:v>
                </c:pt>
                <c:pt idx="8">
                  <c:v>7.12</c:v>
                </c:pt>
                <c:pt idx="9">
                  <c:v>6.586</c:v>
                </c:pt>
              </c:numCache>
            </c:numRef>
          </c:xVal>
          <c:yVal>
            <c:numRef>
              <c:f>'[1]Henderson Equations'!$D$126:$D$135</c:f>
              <c:numCache>
                <c:formatCode>General</c:formatCode>
                <c:ptCount val="10"/>
                <c:pt idx="0">
                  <c:v>0.458</c:v>
                </c:pt>
                <c:pt idx="1">
                  <c:v>0.2425</c:v>
                </c:pt>
                <c:pt idx="2">
                  <c:v>-0.7005</c:v>
                </c:pt>
                <c:pt idx="3">
                  <c:v>0.5927</c:v>
                </c:pt>
                <c:pt idx="4">
                  <c:v>0.0943</c:v>
                </c:pt>
                <c:pt idx="5">
                  <c:v>-0.9699</c:v>
                </c:pt>
                <c:pt idx="6">
                  <c:v>1.413</c:v>
                </c:pt>
                <c:pt idx="7">
                  <c:v>-1.033</c:v>
                </c:pt>
                <c:pt idx="8">
                  <c:v>0.3092</c:v>
                </c:pt>
                <c:pt idx="9">
                  <c:v>-0.2862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7900760"/>
        <c:axId val="-2037932120"/>
      </c:scatterChart>
      <c:valAx>
        <c:axId val="-2037900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37932120"/>
        <c:crosses val="autoZero"/>
        <c:crossBetween val="midCat"/>
      </c:valAx>
      <c:valAx>
        <c:axId val="-2037932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379007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2" l="0.700000000000001" r="0.700000000000001" t="0.750000000000002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'[1]Bruce Transformations'!$B$119</c:f>
              <c:strCache>
                <c:ptCount val="1"/>
                <c:pt idx="0">
                  <c:v>Solutions</c:v>
                </c:pt>
              </c:strCache>
            </c:strRef>
          </c:tx>
          <c:spPr>
            <a:ln w="28575">
              <a:noFill/>
            </a:ln>
          </c:spPr>
          <c:xVal>
            <c:numRef>
              <c:f>'[1]Bruce Transformations'!$A$120:$A$129</c:f>
              <c:numCache>
                <c:formatCode>General</c:formatCode>
                <c:ptCount val="10"/>
                <c:pt idx="0">
                  <c:v>4.459</c:v>
                </c:pt>
                <c:pt idx="1">
                  <c:v>2.017</c:v>
                </c:pt>
                <c:pt idx="2">
                  <c:v>4.529</c:v>
                </c:pt>
                <c:pt idx="3">
                  <c:v>7.753999999999999</c:v>
                </c:pt>
                <c:pt idx="4">
                  <c:v>6.431</c:v>
                </c:pt>
                <c:pt idx="5">
                  <c:v>3.09</c:v>
                </c:pt>
                <c:pt idx="6">
                  <c:v>11.891</c:v>
                </c:pt>
                <c:pt idx="7">
                  <c:v>2.618</c:v>
                </c:pt>
                <c:pt idx="8">
                  <c:v>7.12</c:v>
                </c:pt>
                <c:pt idx="9">
                  <c:v>6.586</c:v>
                </c:pt>
              </c:numCache>
            </c:numRef>
          </c:xVal>
          <c:yVal>
            <c:numRef>
              <c:f>'[1]Bruce Transformations'!$B$120:$B$129</c:f>
              <c:numCache>
                <c:formatCode>General</c:formatCode>
                <c:ptCount val="10"/>
                <c:pt idx="0">
                  <c:v>0.458020346516882</c:v>
                </c:pt>
                <c:pt idx="1">
                  <c:v>0.242476970212458</c:v>
                </c:pt>
                <c:pt idx="2">
                  <c:v>-0.700497316729344</c:v>
                </c:pt>
                <c:pt idx="3">
                  <c:v>0.592725628577129</c:v>
                </c:pt>
                <c:pt idx="4">
                  <c:v>0.0943048911981914</c:v>
                </c:pt>
                <c:pt idx="5">
                  <c:v>-0.969926537109872</c:v>
                </c:pt>
                <c:pt idx="6">
                  <c:v>1.412799112718064</c:v>
                </c:pt>
                <c:pt idx="7">
                  <c:v>-1.032929072495159</c:v>
                </c:pt>
                <c:pt idx="8">
                  <c:v>0.309235926729606</c:v>
                </c:pt>
                <c:pt idx="9">
                  <c:v>-0.286179620782107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'[1]Bruce Transformations'!$C$119</c:f>
              <c:strCache>
                <c:ptCount val="1"/>
                <c:pt idx="0">
                  <c:v>Asreml 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'[1]Bruce Transformations'!$A$120:$A$129</c:f>
              <c:numCache>
                <c:formatCode>General</c:formatCode>
                <c:ptCount val="10"/>
                <c:pt idx="0">
                  <c:v>4.459</c:v>
                </c:pt>
                <c:pt idx="1">
                  <c:v>2.017</c:v>
                </c:pt>
                <c:pt idx="2">
                  <c:v>4.529</c:v>
                </c:pt>
                <c:pt idx="3">
                  <c:v>7.753999999999999</c:v>
                </c:pt>
                <c:pt idx="4">
                  <c:v>6.431</c:v>
                </c:pt>
                <c:pt idx="5">
                  <c:v>3.09</c:v>
                </c:pt>
                <c:pt idx="6">
                  <c:v>11.891</c:v>
                </c:pt>
                <c:pt idx="7">
                  <c:v>2.618</c:v>
                </c:pt>
                <c:pt idx="8">
                  <c:v>7.12</c:v>
                </c:pt>
                <c:pt idx="9">
                  <c:v>6.586</c:v>
                </c:pt>
              </c:numCache>
            </c:numRef>
          </c:xVal>
          <c:yVal>
            <c:numRef>
              <c:f>'[1]Bruce Transformations'!$C$120:$C$129</c:f>
              <c:numCache>
                <c:formatCode>General</c:formatCode>
                <c:ptCount val="10"/>
                <c:pt idx="0">
                  <c:v>0.458</c:v>
                </c:pt>
                <c:pt idx="1">
                  <c:v>0.2425</c:v>
                </c:pt>
                <c:pt idx="2">
                  <c:v>-0.7005</c:v>
                </c:pt>
                <c:pt idx="3">
                  <c:v>0.5927</c:v>
                </c:pt>
                <c:pt idx="4">
                  <c:v>0.0943</c:v>
                </c:pt>
                <c:pt idx="5">
                  <c:v>-0.9699</c:v>
                </c:pt>
                <c:pt idx="6">
                  <c:v>1.413</c:v>
                </c:pt>
                <c:pt idx="7">
                  <c:v>-1.033</c:v>
                </c:pt>
                <c:pt idx="8">
                  <c:v>0.3092</c:v>
                </c:pt>
                <c:pt idx="9">
                  <c:v>-0.2862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'[1]Bruce Transformations'!$D$119</c:f>
              <c:strCache>
                <c:ptCount val="1"/>
                <c:pt idx="0">
                  <c:v>Btransform</c:v>
                </c:pt>
              </c:strCache>
            </c:strRef>
          </c:tx>
          <c:spPr>
            <a:ln w="28575">
              <a:noFill/>
            </a:ln>
          </c:spPr>
          <c:xVal>
            <c:numRef>
              <c:f>'[1]Bruce Transformations'!$A$120:$A$129</c:f>
              <c:numCache>
                <c:formatCode>General</c:formatCode>
                <c:ptCount val="10"/>
                <c:pt idx="0">
                  <c:v>4.459</c:v>
                </c:pt>
                <c:pt idx="1">
                  <c:v>2.017</c:v>
                </c:pt>
                <c:pt idx="2">
                  <c:v>4.529</c:v>
                </c:pt>
                <c:pt idx="3">
                  <c:v>7.753999999999999</c:v>
                </c:pt>
                <c:pt idx="4">
                  <c:v>6.431</c:v>
                </c:pt>
                <c:pt idx="5">
                  <c:v>3.09</c:v>
                </c:pt>
                <c:pt idx="6">
                  <c:v>11.891</c:v>
                </c:pt>
                <c:pt idx="7">
                  <c:v>2.618</c:v>
                </c:pt>
                <c:pt idx="8">
                  <c:v>7.12</c:v>
                </c:pt>
                <c:pt idx="9">
                  <c:v>6.586</c:v>
                </c:pt>
              </c:numCache>
            </c:numRef>
          </c:xVal>
          <c:yVal>
            <c:numRef>
              <c:f>'[1]Bruce Transformations'!$D$120:$D$129</c:f>
              <c:numCache>
                <c:formatCode>General</c:formatCode>
                <c:ptCount val="10"/>
                <c:pt idx="0">
                  <c:v>0.45802034651688</c:v>
                </c:pt>
                <c:pt idx="1">
                  <c:v>0.242476970212459</c:v>
                </c:pt>
                <c:pt idx="2">
                  <c:v>-0.700497316729343</c:v>
                </c:pt>
                <c:pt idx="3">
                  <c:v>0.592725628577129</c:v>
                </c:pt>
                <c:pt idx="4">
                  <c:v>0.0943048911981904</c:v>
                </c:pt>
                <c:pt idx="5">
                  <c:v>-0.969926537109873</c:v>
                </c:pt>
                <c:pt idx="6">
                  <c:v>1.412799112718065</c:v>
                </c:pt>
                <c:pt idx="7">
                  <c:v>-1.032929072495157</c:v>
                </c:pt>
                <c:pt idx="8">
                  <c:v>0.309235926729607</c:v>
                </c:pt>
                <c:pt idx="9">
                  <c:v>-0.286179620782105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'[1]Bruce Transformations'!$E$119</c:f>
              <c:strCache>
                <c:ptCount val="1"/>
                <c:pt idx="0">
                  <c:v>GMG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3"/>
          </c:marker>
          <c:xVal>
            <c:numRef>
              <c:f>'[1]Bruce Transformations'!$A$120:$A$129</c:f>
              <c:numCache>
                <c:formatCode>General</c:formatCode>
                <c:ptCount val="10"/>
                <c:pt idx="0">
                  <c:v>4.459</c:v>
                </c:pt>
                <c:pt idx="1">
                  <c:v>2.017</c:v>
                </c:pt>
                <c:pt idx="2">
                  <c:v>4.529</c:v>
                </c:pt>
                <c:pt idx="3">
                  <c:v>7.753999999999999</c:v>
                </c:pt>
                <c:pt idx="4">
                  <c:v>6.431</c:v>
                </c:pt>
                <c:pt idx="5">
                  <c:v>3.09</c:v>
                </c:pt>
                <c:pt idx="6">
                  <c:v>11.891</c:v>
                </c:pt>
                <c:pt idx="7">
                  <c:v>2.618</c:v>
                </c:pt>
                <c:pt idx="8">
                  <c:v>7.12</c:v>
                </c:pt>
                <c:pt idx="9">
                  <c:v>6.586</c:v>
                </c:pt>
              </c:numCache>
            </c:numRef>
          </c:xVal>
          <c:yVal>
            <c:numRef>
              <c:f>'[1]Bruce Transformations'!$E$120:$E$129</c:f>
              <c:numCache>
                <c:formatCode>General</c:formatCode>
                <c:ptCount val="10"/>
                <c:pt idx="0">
                  <c:v>0.458</c:v>
                </c:pt>
                <c:pt idx="1">
                  <c:v>0.2425</c:v>
                </c:pt>
                <c:pt idx="2">
                  <c:v>-0.7005</c:v>
                </c:pt>
                <c:pt idx="3">
                  <c:v>0.5927</c:v>
                </c:pt>
                <c:pt idx="4">
                  <c:v>0.0943</c:v>
                </c:pt>
                <c:pt idx="5">
                  <c:v>-0.9699</c:v>
                </c:pt>
                <c:pt idx="6">
                  <c:v>1.4128</c:v>
                </c:pt>
                <c:pt idx="7">
                  <c:v>-1.0329</c:v>
                </c:pt>
                <c:pt idx="8">
                  <c:v>0.3092</c:v>
                </c:pt>
                <c:pt idx="9">
                  <c:v>-0.2862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5959448"/>
        <c:axId val="-2035971096"/>
      </c:scatterChart>
      <c:valAx>
        <c:axId val="-2035959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35971096"/>
        <c:crosses val="autoZero"/>
        <c:crossBetween val="midCat"/>
      </c:valAx>
      <c:valAx>
        <c:axId val="-2035971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359594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1" r="0.700000000000001" t="0.750000000000002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'[1]Henderson Equations'!$B$126:$B$135</c:f>
              <c:numCache>
                <c:formatCode>General</c:formatCode>
                <c:ptCount val="10"/>
                <c:pt idx="0">
                  <c:v>0.532549964769357</c:v>
                </c:pt>
                <c:pt idx="1">
                  <c:v>0.278468544582822</c:v>
                </c:pt>
                <c:pt idx="2">
                  <c:v>-0.811018509352183</c:v>
                </c:pt>
                <c:pt idx="3">
                  <c:v>0.683977799258909</c:v>
                </c:pt>
                <c:pt idx="4">
                  <c:v>0.114847147895122</c:v>
                </c:pt>
                <c:pt idx="5">
                  <c:v>-1.128620284585356</c:v>
                </c:pt>
                <c:pt idx="6">
                  <c:v>1.657442318327836</c:v>
                </c:pt>
                <c:pt idx="7">
                  <c:v>-1.196467403778782</c:v>
                </c:pt>
                <c:pt idx="8">
                  <c:v>0.37062829099597</c:v>
                </c:pt>
                <c:pt idx="9">
                  <c:v>-0.31008292502151</c:v>
                </c:pt>
              </c:numCache>
            </c:numRef>
          </c:xVal>
          <c:yVal>
            <c:numRef>
              <c:f>'[1]Henderson Equations'!$D$126:$D$135</c:f>
              <c:numCache>
                <c:formatCode>General</c:formatCode>
                <c:ptCount val="10"/>
                <c:pt idx="0">
                  <c:v>0.458</c:v>
                </c:pt>
                <c:pt idx="1">
                  <c:v>0.2425</c:v>
                </c:pt>
                <c:pt idx="2">
                  <c:v>-0.7005</c:v>
                </c:pt>
                <c:pt idx="3">
                  <c:v>0.5927</c:v>
                </c:pt>
                <c:pt idx="4">
                  <c:v>0.0943</c:v>
                </c:pt>
                <c:pt idx="5">
                  <c:v>-0.9699</c:v>
                </c:pt>
                <c:pt idx="6">
                  <c:v>1.413</c:v>
                </c:pt>
                <c:pt idx="7">
                  <c:v>-1.033</c:v>
                </c:pt>
                <c:pt idx="8">
                  <c:v>0.3092</c:v>
                </c:pt>
                <c:pt idx="9">
                  <c:v>-0.2862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1803784"/>
        <c:axId val="-2032202488"/>
      </c:scatterChart>
      <c:valAx>
        <c:axId val="-2031803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32202488"/>
        <c:crosses val="autoZero"/>
        <c:crossBetween val="midCat"/>
      </c:valAx>
      <c:valAx>
        <c:axId val="-2032202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318037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2" l="0.700000000000001" r="0.700000000000001" t="0.750000000000002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'[1]Henderson Equations'!$A$126:$A$135</c:f>
              <c:numCache>
                <c:formatCode>General</c:formatCode>
                <c:ptCount val="10"/>
                <c:pt idx="0">
                  <c:v>4.459</c:v>
                </c:pt>
                <c:pt idx="1">
                  <c:v>2.017</c:v>
                </c:pt>
                <c:pt idx="2">
                  <c:v>4.529</c:v>
                </c:pt>
                <c:pt idx="3">
                  <c:v>7.753999999999999</c:v>
                </c:pt>
                <c:pt idx="4">
                  <c:v>6.431</c:v>
                </c:pt>
                <c:pt idx="5">
                  <c:v>3.09</c:v>
                </c:pt>
                <c:pt idx="6">
                  <c:v>11.891</c:v>
                </c:pt>
                <c:pt idx="7">
                  <c:v>2.618</c:v>
                </c:pt>
                <c:pt idx="8">
                  <c:v>7.12</c:v>
                </c:pt>
                <c:pt idx="9">
                  <c:v>6.586</c:v>
                </c:pt>
              </c:numCache>
            </c:numRef>
          </c:xVal>
          <c:yVal>
            <c:numRef>
              <c:f>'[1]Henderson Equations'!$B$126:$B$135</c:f>
              <c:numCache>
                <c:formatCode>General</c:formatCode>
                <c:ptCount val="10"/>
                <c:pt idx="0">
                  <c:v>0.532549964769357</c:v>
                </c:pt>
                <c:pt idx="1">
                  <c:v>0.278468544582822</c:v>
                </c:pt>
                <c:pt idx="2">
                  <c:v>-0.811018509352183</c:v>
                </c:pt>
                <c:pt idx="3">
                  <c:v>0.683977799258909</c:v>
                </c:pt>
                <c:pt idx="4">
                  <c:v>0.114847147895122</c:v>
                </c:pt>
                <c:pt idx="5">
                  <c:v>-1.128620284585356</c:v>
                </c:pt>
                <c:pt idx="6">
                  <c:v>1.657442318327836</c:v>
                </c:pt>
                <c:pt idx="7">
                  <c:v>-1.196467403778782</c:v>
                </c:pt>
                <c:pt idx="8">
                  <c:v>0.37062829099597</c:v>
                </c:pt>
                <c:pt idx="9">
                  <c:v>-0.31008292502151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2"/>
          </c:marker>
          <c:xVal>
            <c:numRef>
              <c:f>'[1]Henderson Equations'!$A$126:$A$135</c:f>
              <c:numCache>
                <c:formatCode>General</c:formatCode>
                <c:ptCount val="10"/>
                <c:pt idx="0">
                  <c:v>4.459</c:v>
                </c:pt>
                <c:pt idx="1">
                  <c:v>2.017</c:v>
                </c:pt>
                <c:pt idx="2">
                  <c:v>4.529</c:v>
                </c:pt>
                <c:pt idx="3">
                  <c:v>7.753999999999999</c:v>
                </c:pt>
                <c:pt idx="4">
                  <c:v>6.431</c:v>
                </c:pt>
                <c:pt idx="5">
                  <c:v>3.09</c:v>
                </c:pt>
                <c:pt idx="6">
                  <c:v>11.891</c:v>
                </c:pt>
                <c:pt idx="7">
                  <c:v>2.618</c:v>
                </c:pt>
                <c:pt idx="8">
                  <c:v>7.12</c:v>
                </c:pt>
                <c:pt idx="9">
                  <c:v>6.586</c:v>
                </c:pt>
              </c:numCache>
            </c:numRef>
          </c:xVal>
          <c:yVal>
            <c:numRef>
              <c:f>'[1]Henderson Equations'!$D$126:$D$135</c:f>
              <c:numCache>
                <c:formatCode>General</c:formatCode>
                <c:ptCount val="10"/>
                <c:pt idx="0">
                  <c:v>0.458</c:v>
                </c:pt>
                <c:pt idx="1">
                  <c:v>0.2425</c:v>
                </c:pt>
                <c:pt idx="2">
                  <c:v>-0.7005</c:v>
                </c:pt>
                <c:pt idx="3">
                  <c:v>0.5927</c:v>
                </c:pt>
                <c:pt idx="4">
                  <c:v>0.0943</c:v>
                </c:pt>
                <c:pt idx="5">
                  <c:v>-0.9699</c:v>
                </c:pt>
                <c:pt idx="6">
                  <c:v>1.413</c:v>
                </c:pt>
                <c:pt idx="7">
                  <c:v>-1.033</c:v>
                </c:pt>
                <c:pt idx="8">
                  <c:v>0.3092</c:v>
                </c:pt>
                <c:pt idx="9">
                  <c:v>-0.2862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2196808"/>
        <c:axId val="-2032011768"/>
      </c:scatterChart>
      <c:valAx>
        <c:axId val="-2032196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32011768"/>
        <c:crosses val="autoZero"/>
        <c:crossBetween val="midCat"/>
      </c:valAx>
      <c:valAx>
        <c:axId val="-2032011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321968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2" l="0.700000000000001" r="0.700000000000001" t="0.750000000000002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273050</xdr:colOff>
      <xdr:row>68</xdr:row>
      <xdr:rowOff>133350</xdr:rowOff>
    </xdr:from>
    <xdr:to>
      <xdr:col>18</xdr:col>
      <xdr:colOff>717550</xdr:colOff>
      <xdr:row>83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806450</xdr:colOff>
      <xdr:row>43</xdr:row>
      <xdr:rowOff>6350</xdr:rowOff>
    </xdr:from>
    <xdr:to>
      <xdr:col>24</xdr:col>
      <xdr:colOff>425450</xdr:colOff>
      <xdr:row>57</xdr:row>
      <xdr:rowOff>82550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579120</xdr:colOff>
      <xdr:row>122</xdr:row>
      <xdr:rowOff>114300</xdr:rowOff>
    </xdr:from>
    <xdr:to>
      <xdr:col>16</xdr:col>
      <xdr:colOff>617220</xdr:colOff>
      <xdr:row>135</xdr:row>
      <xdr:rowOff>99060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160020</xdr:colOff>
      <xdr:row>122</xdr:row>
      <xdr:rowOff>160020</xdr:rowOff>
    </xdr:from>
    <xdr:to>
      <xdr:col>11</xdr:col>
      <xdr:colOff>190500</xdr:colOff>
      <xdr:row>135</xdr:row>
      <xdr:rowOff>83820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118</xdr:row>
      <xdr:rowOff>137160</xdr:rowOff>
    </xdr:from>
    <xdr:to>
      <xdr:col>15</xdr:col>
      <xdr:colOff>312420</xdr:colOff>
      <xdr:row>133</xdr:row>
      <xdr:rowOff>137160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579120</xdr:colOff>
      <xdr:row>122</xdr:row>
      <xdr:rowOff>114300</xdr:rowOff>
    </xdr:from>
    <xdr:to>
      <xdr:col>16</xdr:col>
      <xdr:colOff>617220</xdr:colOff>
      <xdr:row>135</xdr:row>
      <xdr:rowOff>99060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160020</xdr:colOff>
      <xdr:row>122</xdr:row>
      <xdr:rowOff>160020</xdr:rowOff>
    </xdr:from>
    <xdr:to>
      <xdr:col>11</xdr:col>
      <xdr:colOff>190500</xdr:colOff>
      <xdr:row>135</xdr:row>
      <xdr:rowOff>83820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ickey/Dropbox/WorkingD/LittleExamples/GeneticGroupsExampl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imulated values"/>
      <sheetName val="Henderson Equations"/>
      <sheetName val="Bruce Transformations"/>
      <sheetName val="Bruce Groups"/>
      <sheetName val="QuaasGroups"/>
      <sheetName val="ClassicalGroups"/>
      <sheetName val="QuaasRandomGrps"/>
      <sheetName val="BruceRandomGrps"/>
      <sheetName val="PCGHenderson"/>
    </sheetNames>
    <sheetDataSet>
      <sheetData sheetId="0" refreshError="1"/>
      <sheetData sheetId="1">
        <row r="126">
          <cell r="A126">
            <v>4.4589999999999996</v>
          </cell>
          <cell r="B126">
            <v>0.53254996476935679</v>
          </cell>
          <cell r="D126">
            <v>0.45800000000000002</v>
          </cell>
        </row>
        <row r="127">
          <cell r="A127">
            <v>2.0169999999999999</v>
          </cell>
          <cell r="B127">
            <v>0.27846854458282155</v>
          </cell>
          <cell r="D127">
            <v>0.24249999999999999</v>
          </cell>
        </row>
        <row r="128">
          <cell r="A128">
            <v>4.5289999999999999</v>
          </cell>
          <cell r="B128">
            <v>-0.81101850935218311</v>
          </cell>
          <cell r="D128">
            <v>-0.70050000000000001</v>
          </cell>
        </row>
        <row r="129">
          <cell r="A129">
            <v>7.7539999999999996</v>
          </cell>
          <cell r="B129">
            <v>0.68397779925890934</v>
          </cell>
          <cell r="D129">
            <v>0.5927</v>
          </cell>
        </row>
        <row r="130">
          <cell r="A130">
            <v>6.431</v>
          </cell>
          <cell r="B130">
            <v>0.11484714789512163</v>
          </cell>
          <cell r="D130">
            <v>9.4299999999999995E-2</v>
          </cell>
        </row>
        <row r="131">
          <cell r="A131">
            <v>3.09</v>
          </cell>
          <cell r="B131">
            <v>-1.1286202845853559</v>
          </cell>
          <cell r="D131">
            <v>-0.96989999999999998</v>
          </cell>
        </row>
        <row r="132">
          <cell r="A132">
            <v>11.891</v>
          </cell>
          <cell r="B132">
            <v>1.6574423183278357</v>
          </cell>
          <cell r="D132">
            <v>1.413</v>
          </cell>
        </row>
        <row r="133">
          <cell r="A133">
            <v>2.6179999999999999</v>
          </cell>
          <cell r="B133">
            <v>-1.1964674037787821</v>
          </cell>
          <cell r="D133">
            <v>-1.0329999999999999</v>
          </cell>
        </row>
        <row r="134">
          <cell r="A134">
            <v>7.12</v>
          </cell>
          <cell r="B134">
            <v>0.37062829099596994</v>
          </cell>
          <cell r="D134">
            <v>0.30919999999999997</v>
          </cell>
        </row>
        <row r="135">
          <cell r="A135">
            <v>6.5860000000000003</v>
          </cell>
          <cell r="B135">
            <v>-0.31008292502150958</v>
          </cell>
          <cell r="D135">
            <v>-0.28620000000000001</v>
          </cell>
        </row>
      </sheetData>
      <sheetData sheetId="2">
        <row r="119">
          <cell r="B119" t="str">
            <v>Solutions</v>
          </cell>
          <cell r="C119" t="str">
            <v xml:space="preserve">Asreml </v>
          </cell>
          <cell r="D119" t="str">
            <v>Btransform</v>
          </cell>
          <cell r="E119" t="str">
            <v>GMG</v>
          </cell>
        </row>
        <row r="120">
          <cell r="A120">
            <v>4.4589999999999996</v>
          </cell>
          <cell r="B120">
            <v>0.45802034651688217</v>
          </cell>
          <cell r="C120">
            <v>0.45800000000000002</v>
          </cell>
          <cell r="D120">
            <v>0.45802034651687984</v>
          </cell>
          <cell r="E120">
            <v>0.45800000000000002</v>
          </cell>
        </row>
        <row r="121">
          <cell r="A121">
            <v>2.0169999999999999</v>
          </cell>
          <cell r="B121">
            <v>0.24247697021245795</v>
          </cell>
          <cell r="C121">
            <v>0.24249999999999999</v>
          </cell>
          <cell r="D121">
            <v>0.24247697021245901</v>
          </cell>
          <cell r="E121">
            <v>0.24249999999999999</v>
          </cell>
        </row>
        <row r="122">
          <cell r="A122">
            <v>4.5289999999999999</v>
          </cell>
          <cell r="B122">
            <v>-0.70049731672934445</v>
          </cell>
          <cell r="C122">
            <v>-0.70050000000000001</v>
          </cell>
          <cell r="D122">
            <v>-0.70049731672934268</v>
          </cell>
          <cell r="E122">
            <v>-0.70050000000000001</v>
          </cell>
        </row>
        <row r="123">
          <cell r="A123">
            <v>7.7539999999999996</v>
          </cell>
          <cell r="B123">
            <v>0.5927256285771294</v>
          </cell>
          <cell r="C123">
            <v>0.5927</v>
          </cell>
          <cell r="D123">
            <v>0.59272562857712863</v>
          </cell>
          <cell r="E123">
            <v>0.5927</v>
          </cell>
        </row>
        <row r="124">
          <cell r="A124">
            <v>6.431</v>
          </cell>
          <cell r="B124">
            <v>9.430489119819141E-2</v>
          </cell>
          <cell r="C124">
            <v>9.4299999999999995E-2</v>
          </cell>
          <cell r="D124">
            <v>9.430489119819041E-2</v>
          </cell>
          <cell r="E124">
            <v>9.4299999999999995E-2</v>
          </cell>
        </row>
        <row r="125">
          <cell r="A125">
            <v>3.09</v>
          </cell>
          <cell r="B125">
            <v>-0.9699265371098722</v>
          </cell>
          <cell r="C125">
            <v>-0.96989999999999998</v>
          </cell>
          <cell r="D125">
            <v>-0.96992653710987287</v>
          </cell>
          <cell r="E125">
            <v>-0.96989999999999998</v>
          </cell>
        </row>
        <row r="126">
          <cell r="A126">
            <v>11.891</v>
          </cell>
          <cell r="B126">
            <v>1.4127991127180639</v>
          </cell>
          <cell r="C126">
            <v>1.413</v>
          </cell>
          <cell r="D126">
            <v>1.4127991127180648</v>
          </cell>
          <cell r="E126">
            <v>1.4128000000000001</v>
          </cell>
        </row>
        <row r="127">
          <cell r="A127">
            <v>2.6179999999999999</v>
          </cell>
          <cell r="B127">
            <v>-1.0329290724951585</v>
          </cell>
          <cell r="C127">
            <v>-1.0329999999999999</v>
          </cell>
          <cell r="D127">
            <v>-1.0329290724951574</v>
          </cell>
          <cell r="E127">
            <v>-1.0328999999999999</v>
          </cell>
        </row>
        <row r="128">
          <cell r="A128">
            <v>7.12</v>
          </cell>
          <cell r="B128">
            <v>0.30923592672960609</v>
          </cell>
          <cell r="C128">
            <v>0.30919999999999997</v>
          </cell>
          <cell r="D128">
            <v>0.30923592672960665</v>
          </cell>
          <cell r="E128">
            <v>0.30919999999999997</v>
          </cell>
        </row>
        <row r="129">
          <cell r="A129">
            <v>6.5860000000000003</v>
          </cell>
          <cell r="B129">
            <v>-0.28617962078210679</v>
          </cell>
          <cell r="C129">
            <v>-0.28620000000000001</v>
          </cell>
          <cell r="D129">
            <v>-0.28617962078210463</v>
          </cell>
          <cell r="E129">
            <v>-0.28620000000000001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activeCell="C5" sqref="C5"/>
    </sheetView>
  </sheetViews>
  <sheetFormatPr baseColWidth="10" defaultRowHeight="15" x14ac:dyDescent="0"/>
  <cols>
    <col min="1" max="16384" width="10.83203125" style="2"/>
  </cols>
  <sheetData>
    <row r="1" spans="1:17">
      <c r="B1" s="11" t="s">
        <v>6</v>
      </c>
    </row>
    <row r="2" spans="1:17">
      <c r="B2" s="11"/>
    </row>
    <row r="3" spans="1:17">
      <c r="B3" s="9" t="s">
        <v>4</v>
      </c>
      <c r="E3" s="9" t="s">
        <v>5</v>
      </c>
    </row>
    <row r="4" spans="1:17">
      <c r="B4" s="7">
        <v>2</v>
      </c>
      <c r="C4" s="7">
        <v>1</v>
      </c>
      <c r="E4" s="8">
        <f t="array" ref="E4:F5">MINVERSE(B4:C5)</f>
        <v>0.66666666666666663</v>
      </c>
      <c r="F4" s="8">
        <v>-0.33333333333333331</v>
      </c>
    </row>
    <row r="5" spans="1:17">
      <c r="B5" s="7">
        <v>1</v>
      </c>
      <c r="C5" s="7">
        <v>2</v>
      </c>
      <c r="E5" s="8">
        <v>-0.33333333333333331</v>
      </c>
      <c r="F5" s="8">
        <v>0.66666666666666663</v>
      </c>
    </row>
    <row r="9" spans="1:17">
      <c r="A9" s="11"/>
      <c r="B9" s="11" t="s">
        <v>7</v>
      </c>
    </row>
    <row r="10" spans="1:17">
      <c r="A10" s="11"/>
      <c r="B10" s="11"/>
    </row>
    <row r="11" spans="1:17">
      <c r="B11" s="9" t="s">
        <v>1</v>
      </c>
      <c r="F11" s="9" t="s">
        <v>0</v>
      </c>
      <c r="K11" s="9" t="s">
        <v>2</v>
      </c>
      <c r="O11" s="9" t="s">
        <v>3</v>
      </c>
    </row>
    <row r="12" spans="1:17">
      <c r="B12" s="4">
        <f t="array" ref="B12:D15">TRANSPOSE(F12:I14)</f>
        <v>1</v>
      </c>
      <c r="C12" s="4">
        <v>1</v>
      </c>
      <c r="D12" s="4">
        <v>0</v>
      </c>
      <c r="F12" s="6">
        <v>1</v>
      </c>
      <c r="G12" s="6">
        <v>0</v>
      </c>
      <c r="H12" s="6">
        <v>1</v>
      </c>
      <c r="I12" s="6">
        <v>0</v>
      </c>
      <c r="K12" s="3">
        <f t="array" ref="K12:M14">MMULT(F12:I14,B12:D15)</f>
        <v>2</v>
      </c>
      <c r="L12" s="3">
        <v>1</v>
      </c>
      <c r="M12" s="3">
        <v>1</v>
      </c>
      <c r="O12" s="10">
        <f t="array" ref="O12:Q14">MINVERSE(K12:M14)</f>
        <v>0.71428571428571419</v>
      </c>
      <c r="P12" s="10">
        <v>-0.2857142857142857</v>
      </c>
      <c r="Q12" s="10">
        <v>-0.14285714285714285</v>
      </c>
    </row>
    <row r="13" spans="1:17">
      <c r="B13" s="4">
        <v>0</v>
      </c>
      <c r="C13" s="4">
        <v>0</v>
      </c>
      <c r="D13" s="4">
        <v>1</v>
      </c>
      <c r="F13" s="6">
        <v>1</v>
      </c>
      <c r="G13" s="6">
        <v>0</v>
      </c>
      <c r="H13" s="6">
        <v>0</v>
      </c>
      <c r="I13" s="6">
        <v>1</v>
      </c>
      <c r="K13" s="3">
        <v>1</v>
      </c>
      <c r="L13" s="3">
        <v>2</v>
      </c>
      <c r="M13" s="3">
        <v>1</v>
      </c>
      <c r="O13" s="10">
        <v>-0.2857142857142857</v>
      </c>
      <c r="P13" s="10">
        <v>0.7142857142857143</v>
      </c>
      <c r="Q13" s="10">
        <v>-0.14285714285714285</v>
      </c>
    </row>
    <row r="14" spans="1:17">
      <c r="B14" s="4">
        <v>1</v>
      </c>
      <c r="C14" s="4">
        <v>0</v>
      </c>
      <c r="D14" s="4">
        <v>1</v>
      </c>
      <c r="F14" s="6">
        <v>0</v>
      </c>
      <c r="G14" s="6">
        <v>1</v>
      </c>
      <c r="H14" s="6">
        <v>1</v>
      </c>
      <c r="I14" s="6">
        <v>1</v>
      </c>
      <c r="K14" s="3">
        <v>1</v>
      </c>
      <c r="L14" s="3">
        <v>1</v>
      </c>
      <c r="M14" s="3">
        <v>3</v>
      </c>
      <c r="O14" s="10">
        <v>-0.14285714285714288</v>
      </c>
      <c r="P14" s="10">
        <v>-0.14285714285714285</v>
      </c>
      <c r="Q14" s="10">
        <v>0.42857142857142855</v>
      </c>
    </row>
    <row r="15" spans="1:17">
      <c r="B15" s="4">
        <v>0</v>
      </c>
      <c r="C15" s="4">
        <v>1</v>
      </c>
      <c r="D15" s="4">
        <v>1</v>
      </c>
    </row>
    <row r="18" spans="1:19">
      <c r="A18" s="11"/>
      <c r="B18" s="11" t="s">
        <v>8</v>
      </c>
    </row>
    <row r="20" spans="1:19">
      <c r="B20" s="9" t="s">
        <v>1</v>
      </c>
      <c r="F20" s="9" t="s">
        <v>0</v>
      </c>
      <c r="K20" s="9" t="s">
        <v>9</v>
      </c>
      <c r="P20" s="9" t="s">
        <v>10</v>
      </c>
    </row>
    <row r="21" spans="1:19">
      <c r="B21" s="4">
        <f t="array" ref="B21:D24">TRANSPOSE(F21:I23)</f>
        <v>1</v>
      </c>
      <c r="C21" s="4">
        <v>1</v>
      </c>
      <c r="D21" s="4">
        <v>0</v>
      </c>
      <c r="F21" s="6">
        <v>1</v>
      </c>
      <c r="G21" s="6">
        <v>0</v>
      </c>
      <c r="H21" s="6">
        <v>1</v>
      </c>
      <c r="I21" s="6">
        <v>0</v>
      </c>
      <c r="K21" s="3">
        <f t="array" ref="K21:N24">MMULT(B12:D15,F12:I14)</f>
        <v>2</v>
      </c>
      <c r="L21" s="3">
        <v>0</v>
      </c>
      <c r="M21" s="3">
        <v>1</v>
      </c>
      <c r="N21" s="3">
        <v>1</v>
      </c>
      <c r="P21" s="5" t="e">
        <f t="array" ref="P21:S24">MINVERSE(K21:N24)</f>
        <v>#NUM!</v>
      </c>
      <c r="Q21" s="5" t="e">
        <v>#NUM!</v>
      </c>
      <c r="R21" s="5" t="e">
        <v>#NUM!</v>
      </c>
      <c r="S21" s="5" t="e">
        <v>#NUM!</v>
      </c>
    </row>
    <row r="22" spans="1:19">
      <c r="B22" s="4">
        <v>0</v>
      </c>
      <c r="C22" s="4">
        <v>0</v>
      </c>
      <c r="D22" s="4">
        <v>1</v>
      </c>
      <c r="F22" s="6">
        <v>1</v>
      </c>
      <c r="G22" s="6">
        <v>0</v>
      </c>
      <c r="H22" s="6">
        <v>0</v>
      </c>
      <c r="I22" s="6">
        <v>1</v>
      </c>
      <c r="K22" s="3">
        <v>0</v>
      </c>
      <c r="L22" s="3">
        <v>1</v>
      </c>
      <c r="M22" s="3">
        <v>1</v>
      </c>
      <c r="N22" s="3">
        <v>1</v>
      </c>
      <c r="P22" s="5" t="e">
        <v>#NUM!</v>
      </c>
      <c r="Q22" s="5" t="e">
        <v>#NUM!</v>
      </c>
      <c r="R22" s="5" t="e">
        <v>#NUM!</v>
      </c>
      <c r="S22" s="5" t="e">
        <v>#NUM!</v>
      </c>
    </row>
    <row r="23" spans="1:19">
      <c r="B23" s="4">
        <v>1</v>
      </c>
      <c r="C23" s="4">
        <v>0</v>
      </c>
      <c r="D23" s="4">
        <v>1</v>
      </c>
      <c r="F23" s="6">
        <v>0</v>
      </c>
      <c r="G23" s="6">
        <v>1</v>
      </c>
      <c r="H23" s="6">
        <v>1</v>
      </c>
      <c r="I23" s="6">
        <v>1</v>
      </c>
      <c r="K23" s="3">
        <v>1</v>
      </c>
      <c r="L23" s="3">
        <v>1</v>
      </c>
      <c r="M23" s="3">
        <v>2</v>
      </c>
      <c r="N23" s="3">
        <v>1</v>
      </c>
      <c r="P23" s="5" t="e">
        <v>#NUM!</v>
      </c>
      <c r="Q23" s="5" t="e">
        <v>#NUM!</v>
      </c>
      <c r="R23" s="5" t="e">
        <v>#NUM!</v>
      </c>
      <c r="S23" s="5" t="e">
        <v>#NUM!</v>
      </c>
    </row>
    <row r="24" spans="1:19">
      <c r="B24" s="4">
        <v>0</v>
      </c>
      <c r="C24" s="4">
        <v>1</v>
      </c>
      <c r="D24" s="4">
        <v>1</v>
      </c>
      <c r="K24" s="3">
        <v>1</v>
      </c>
      <c r="L24" s="3">
        <v>1</v>
      </c>
      <c r="M24" s="3">
        <v>1</v>
      </c>
      <c r="N24" s="3">
        <v>2</v>
      </c>
      <c r="P24" s="5" t="e">
        <v>#NUM!</v>
      </c>
      <c r="Q24" s="5" t="e">
        <v>#NUM!</v>
      </c>
      <c r="R24" s="5" t="e">
        <v>#NUM!</v>
      </c>
      <c r="S24" s="5" t="e">
        <v>#NUM!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7"/>
  <sheetViews>
    <sheetView workbookViewId="0">
      <selection activeCell="H4" sqref="H4"/>
    </sheetView>
  </sheetViews>
  <sheetFormatPr baseColWidth="10" defaultRowHeight="15" x14ac:dyDescent="0"/>
  <cols>
    <col min="1" max="16384" width="10.83203125" style="2"/>
  </cols>
  <sheetData>
    <row r="3" spans="2:14">
      <c r="B3" s="9" t="s">
        <v>11</v>
      </c>
      <c r="C3" s="9"/>
      <c r="D3" s="9" t="s">
        <v>18</v>
      </c>
      <c r="E3" s="9"/>
      <c r="F3" s="9" t="s">
        <v>12</v>
      </c>
      <c r="G3" s="9"/>
      <c r="H3" s="9" t="s">
        <v>13</v>
      </c>
      <c r="N3" s="9" t="s">
        <v>17</v>
      </c>
    </row>
    <row r="4" spans="2:14">
      <c r="B4" s="4">
        <v>1</v>
      </c>
      <c r="D4" s="6">
        <v>1</v>
      </c>
      <c r="F4" s="6">
        <v>0</v>
      </c>
      <c r="H4" s="3">
        <f>F4*$N$4</f>
        <v>0</v>
      </c>
      <c r="L4" s="2" t="s">
        <v>14</v>
      </c>
      <c r="N4" s="2">
        <v>0.5</v>
      </c>
    </row>
    <row r="5" spans="2:14">
      <c r="B5" s="4">
        <v>2</v>
      </c>
      <c r="D5" s="6">
        <v>1</v>
      </c>
      <c r="F5" s="6">
        <v>1</v>
      </c>
      <c r="H5" s="3">
        <f t="shared" ref="H5:H11" si="0">F5*$N$4</f>
        <v>0.5</v>
      </c>
      <c r="L5" s="2" t="s">
        <v>15</v>
      </c>
    </row>
    <row r="6" spans="2:14">
      <c r="B6" s="4">
        <v>3</v>
      </c>
      <c r="D6" s="6">
        <v>1</v>
      </c>
      <c r="F6" s="6">
        <v>2</v>
      </c>
      <c r="H6" s="3">
        <f t="shared" si="0"/>
        <v>1</v>
      </c>
      <c r="L6" s="2" t="s">
        <v>16</v>
      </c>
    </row>
    <row r="7" spans="2:14">
      <c r="B7" s="4">
        <v>4</v>
      </c>
      <c r="D7" s="6">
        <v>1</v>
      </c>
      <c r="F7" s="6">
        <v>1</v>
      </c>
      <c r="H7" s="3">
        <f t="shared" si="0"/>
        <v>0.5</v>
      </c>
    </row>
    <row r="8" spans="2:14">
      <c r="B8" s="4">
        <v>5</v>
      </c>
      <c r="D8" s="6">
        <v>1</v>
      </c>
      <c r="F8" s="6">
        <v>2</v>
      </c>
      <c r="H8" s="3">
        <f t="shared" si="0"/>
        <v>1</v>
      </c>
    </row>
    <row r="9" spans="2:14">
      <c r="B9" s="4">
        <v>6</v>
      </c>
      <c r="D9" s="6">
        <v>1</v>
      </c>
      <c r="F9" s="6">
        <v>0</v>
      </c>
      <c r="H9" s="3">
        <f t="shared" si="0"/>
        <v>0</v>
      </c>
    </row>
    <row r="10" spans="2:14">
      <c r="B10" s="4">
        <v>7</v>
      </c>
      <c r="D10" s="6">
        <v>1</v>
      </c>
      <c r="F10" s="6">
        <v>1</v>
      </c>
      <c r="H10" s="3">
        <f t="shared" si="0"/>
        <v>0.5</v>
      </c>
    </row>
    <row r="11" spans="2:14">
      <c r="B11" s="4">
        <v>8</v>
      </c>
      <c r="D11" s="6">
        <v>1</v>
      </c>
      <c r="F11" s="6">
        <v>2</v>
      </c>
      <c r="H11" s="3">
        <f t="shared" si="0"/>
        <v>1</v>
      </c>
    </row>
    <row r="17" spans="3:10">
      <c r="C17" s="9" t="s">
        <v>1</v>
      </c>
      <c r="E17" s="9"/>
      <c r="F17" s="9" t="s">
        <v>19</v>
      </c>
    </row>
    <row r="18" spans="3:10">
      <c r="C18" s="6">
        <f>D4</f>
        <v>1</v>
      </c>
      <c r="D18" s="6">
        <f>F4</f>
        <v>0</v>
      </c>
      <c r="F18" s="3">
        <f>H4</f>
        <v>0</v>
      </c>
    </row>
    <row r="19" spans="3:10">
      <c r="C19" s="6">
        <f t="shared" ref="C19:C25" si="1">D5</f>
        <v>1</v>
      </c>
      <c r="D19" s="6">
        <f t="shared" ref="D19:D25" si="2">F5</f>
        <v>1</v>
      </c>
      <c r="F19" s="3">
        <f t="shared" ref="F19:F25" si="3">H5</f>
        <v>0.5</v>
      </c>
    </row>
    <row r="20" spans="3:10">
      <c r="C20" s="6">
        <f t="shared" si="1"/>
        <v>1</v>
      </c>
      <c r="D20" s="6">
        <f t="shared" si="2"/>
        <v>2</v>
      </c>
      <c r="F20" s="3">
        <f t="shared" si="3"/>
        <v>1</v>
      </c>
    </row>
    <row r="21" spans="3:10">
      <c r="C21" s="6">
        <f t="shared" si="1"/>
        <v>1</v>
      </c>
      <c r="D21" s="6">
        <f t="shared" si="2"/>
        <v>1</v>
      </c>
      <c r="F21" s="3">
        <f t="shared" si="3"/>
        <v>0.5</v>
      </c>
    </row>
    <row r="22" spans="3:10">
      <c r="C22" s="6">
        <f t="shared" si="1"/>
        <v>1</v>
      </c>
      <c r="D22" s="6">
        <f t="shared" si="2"/>
        <v>2</v>
      </c>
      <c r="F22" s="3">
        <f t="shared" si="3"/>
        <v>1</v>
      </c>
    </row>
    <row r="23" spans="3:10">
      <c r="C23" s="6">
        <f t="shared" si="1"/>
        <v>1</v>
      </c>
      <c r="D23" s="6">
        <f t="shared" si="2"/>
        <v>0</v>
      </c>
      <c r="F23" s="3">
        <f t="shared" si="3"/>
        <v>0</v>
      </c>
    </row>
    <row r="24" spans="3:10">
      <c r="C24" s="6">
        <f t="shared" si="1"/>
        <v>1</v>
      </c>
      <c r="D24" s="6">
        <f t="shared" si="2"/>
        <v>1</v>
      </c>
      <c r="F24" s="3">
        <f t="shared" si="3"/>
        <v>0.5</v>
      </c>
    </row>
    <row r="25" spans="3:10">
      <c r="C25" s="6">
        <f t="shared" si="1"/>
        <v>1</v>
      </c>
      <c r="D25" s="6">
        <f t="shared" si="2"/>
        <v>2</v>
      </c>
      <c r="F25" s="3">
        <f t="shared" si="3"/>
        <v>1</v>
      </c>
    </row>
    <row r="29" spans="3:10">
      <c r="C29" s="9" t="s">
        <v>2</v>
      </c>
      <c r="F29" s="9" t="s">
        <v>20</v>
      </c>
      <c r="H29" s="2" t="s">
        <v>21</v>
      </c>
    </row>
    <row r="30" spans="3:10">
      <c r="C30" s="6">
        <f t="array" ref="C30:D31">MMULT(TRANSPOSE(C18:D25),C18:D25)</f>
        <v>8</v>
      </c>
      <c r="D30" s="6">
        <v>9</v>
      </c>
      <c r="F30" s="3">
        <f t="array" ref="F30:F31">MMULT(TRANSPOSE(C18:D25),F18:F25)</f>
        <v>4.5</v>
      </c>
      <c r="H30" s="5">
        <f t="array" ref="H30:H31">MMULT(C36:D37,F30:F31)</f>
        <v>0</v>
      </c>
      <c r="J30" s="1" t="s">
        <v>22</v>
      </c>
    </row>
    <row r="31" spans="3:10">
      <c r="C31" s="6">
        <v>9</v>
      </c>
      <c r="D31" s="6">
        <v>15</v>
      </c>
      <c r="F31" s="3">
        <v>7.5</v>
      </c>
      <c r="H31" s="5">
        <v>0.5</v>
      </c>
      <c r="J31" s="1" t="s">
        <v>23</v>
      </c>
    </row>
    <row r="35" spans="3:4">
      <c r="C35" s="9" t="s">
        <v>3</v>
      </c>
    </row>
    <row r="36" spans="3:4">
      <c r="C36" s="13">
        <f t="array" ref="C36:D37">MINVERSE(C30:D31)</f>
        <v>0.38461538461538475</v>
      </c>
      <c r="D36" s="13">
        <v>-0.23076923076923084</v>
      </c>
    </row>
    <row r="37" spans="3:4">
      <c r="C37" s="13">
        <v>-0.23076923076923084</v>
      </c>
      <c r="D37" s="13">
        <v>0.20512820512820518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5"/>
  <sheetViews>
    <sheetView zoomScale="125" zoomScaleNormal="125" zoomScalePageLayoutView="125" workbookViewId="0">
      <selection activeCell="D123" sqref="D123"/>
    </sheetView>
  </sheetViews>
  <sheetFormatPr baseColWidth="10" defaultRowHeight="15" x14ac:dyDescent="0"/>
  <cols>
    <col min="1" max="16384" width="10.83203125" style="2"/>
  </cols>
  <sheetData>
    <row r="3" spans="2:15">
      <c r="B3" s="9" t="s">
        <v>11</v>
      </c>
      <c r="C3" s="9"/>
      <c r="D3" s="9" t="s">
        <v>18</v>
      </c>
      <c r="E3" s="9"/>
      <c r="F3" s="9" t="s">
        <v>12</v>
      </c>
      <c r="G3" s="9"/>
      <c r="H3" s="9" t="s">
        <v>13</v>
      </c>
      <c r="N3" s="9" t="s">
        <v>17</v>
      </c>
      <c r="O3" s="11" t="s">
        <v>24</v>
      </c>
    </row>
    <row r="4" spans="2:15">
      <c r="B4" s="4">
        <v>1</v>
      </c>
      <c r="D4" s="6">
        <v>1</v>
      </c>
      <c r="F4" s="6">
        <v>0</v>
      </c>
      <c r="H4" s="3">
        <f>(F4*$N$4)+O4</f>
        <v>0.1</v>
      </c>
      <c r="L4" s="2" t="s">
        <v>14</v>
      </c>
      <c r="N4" s="2">
        <v>0.5</v>
      </c>
      <c r="O4" s="2">
        <v>0.1</v>
      </c>
    </row>
    <row r="5" spans="2:15">
      <c r="B5" s="4">
        <v>2</v>
      </c>
      <c r="D5" s="6">
        <v>1</v>
      </c>
      <c r="F5" s="6">
        <v>1</v>
      </c>
      <c r="H5" s="3">
        <f t="shared" ref="H5:H11" si="0">(F5*$N$4)+O5</f>
        <v>0.7</v>
      </c>
      <c r="L5" s="2" t="s">
        <v>15</v>
      </c>
      <c r="O5" s="2">
        <v>0.2</v>
      </c>
    </row>
    <row r="6" spans="2:15">
      <c r="B6" s="4">
        <v>3</v>
      </c>
      <c r="D6" s="6">
        <v>1</v>
      </c>
      <c r="F6" s="6">
        <v>2</v>
      </c>
      <c r="H6" s="3">
        <f t="shared" si="0"/>
        <v>1.3</v>
      </c>
      <c r="L6" s="2" t="s">
        <v>16</v>
      </c>
      <c r="O6" s="2">
        <v>0.3</v>
      </c>
    </row>
    <row r="7" spans="2:15">
      <c r="B7" s="4">
        <v>4</v>
      </c>
      <c r="D7" s="6">
        <v>1</v>
      </c>
      <c r="F7" s="6">
        <v>1</v>
      </c>
      <c r="H7" s="3">
        <f t="shared" si="0"/>
        <v>0.65</v>
      </c>
      <c r="O7" s="2">
        <v>0.15</v>
      </c>
    </row>
    <row r="8" spans="2:15">
      <c r="B8" s="4">
        <v>5</v>
      </c>
      <c r="D8" s="6">
        <v>1</v>
      </c>
      <c r="F8" s="6">
        <v>2</v>
      </c>
      <c r="H8" s="3">
        <f t="shared" si="0"/>
        <v>1.25</v>
      </c>
      <c r="O8" s="2">
        <v>0.25</v>
      </c>
    </row>
    <row r="9" spans="2:15">
      <c r="B9" s="4">
        <v>6</v>
      </c>
      <c r="D9" s="6">
        <v>1</v>
      </c>
      <c r="F9" s="6">
        <v>0</v>
      </c>
      <c r="H9" s="3">
        <f t="shared" si="0"/>
        <v>0.12</v>
      </c>
      <c r="O9" s="2">
        <v>0.12</v>
      </c>
    </row>
    <row r="10" spans="2:15">
      <c r="B10" s="4">
        <v>7</v>
      </c>
      <c r="D10" s="6">
        <v>1</v>
      </c>
      <c r="F10" s="6">
        <v>1</v>
      </c>
      <c r="H10" s="3">
        <f t="shared" si="0"/>
        <v>0.67999999999999994</v>
      </c>
      <c r="O10" s="2">
        <v>0.18</v>
      </c>
    </row>
    <row r="11" spans="2:15">
      <c r="B11" s="4">
        <v>8</v>
      </c>
      <c r="D11" s="6">
        <v>1</v>
      </c>
      <c r="F11" s="6">
        <v>2</v>
      </c>
      <c r="H11" s="3">
        <f t="shared" si="0"/>
        <v>1.2</v>
      </c>
      <c r="O11" s="2">
        <v>0.2</v>
      </c>
    </row>
    <row r="13" spans="2:15">
      <c r="N13" s="2" t="s">
        <v>42</v>
      </c>
      <c r="O13" s="14">
        <f t="array" ref="O13">AVERAGE(O4:O11)</f>
        <v>0.1875</v>
      </c>
    </row>
    <row r="17" spans="3:19">
      <c r="C17" s="9" t="s">
        <v>1</v>
      </c>
      <c r="D17" s="9" t="s">
        <v>25</v>
      </c>
      <c r="E17" s="9"/>
      <c r="F17" s="9" t="s">
        <v>19</v>
      </c>
      <c r="H17" s="9" t="s">
        <v>31</v>
      </c>
      <c r="I17" s="11" t="s">
        <v>40</v>
      </c>
      <c r="K17" s="9" t="s">
        <v>34</v>
      </c>
      <c r="L17" s="9" t="s">
        <v>35</v>
      </c>
      <c r="M17" s="9" t="s">
        <v>33</v>
      </c>
      <c r="N17" s="9" t="s">
        <v>36</v>
      </c>
      <c r="O17" s="9"/>
      <c r="P17" s="11" t="s">
        <v>37</v>
      </c>
      <c r="R17" s="9" t="s">
        <v>38</v>
      </c>
      <c r="S17" s="9" t="s">
        <v>39</v>
      </c>
    </row>
    <row r="18" spans="3:19">
      <c r="C18" s="6">
        <f>D4</f>
        <v>1</v>
      </c>
      <c r="D18" s="6">
        <f>F4</f>
        <v>0</v>
      </c>
      <c r="F18" s="3">
        <f>H4</f>
        <v>0.1</v>
      </c>
      <c r="H18" s="14">
        <f>S18/N18</f>
        <v>0.84807619047618954</v>
      </c>
      <c r="I18" s="14"/>
      <c r="K18" s="14">
        <f>(SUM(F4:F11)/16)</f>
        <v>0.5625</v>
      </c>
      <c r="L18" s="14">
        <f>1-K18</f>
        <v>0.4375</v>
      </c>
      <c r="M18" s="14">
        <f>2*K18*L18</f>
        <v>0.4921875</v>
      </c>
      <c r="N18" s="14">
        <f>M18*N4*N4</f>
        <v>0.123046875</v>
      </c>
      <c r="O18" s="14"/>
      <c r="P18" s="14"/>
      <c r="Q18" s="14"/>
      <c r="R18" s="14">
        <f>VAR(H4:H11)</f>
        <v>0.22739999999999988</v>
      </c>
      <c r="S18" s="14">
        <f>R18-N18</f>
        <v>0.10435312499999988</v>
      </c>
    </row>
    <row r="19" spans="3:19">
      <c r="C19" s="6">
        <f t="shared" ref="C19:C25" si="1">D5</f>
        <v>1</v>
      </c>
      <c r="D19" s="6">
        <f t="shared" ref="D19:D25" si="2">F5</f>
        <v>1</v>
      </c>
      <c r="F19" s="3">
        <f t="shared" ref="F19:F25" si="3">H5</f>
        <v>0.7</v>
      </c>
    </row>
    <row r="20" spans="3:19">
      <c r="C20" s="6">
        <f t="shared" si="1"/>
        <v>1</v>
      </c>
      <c r="D20" s="6">
        <f t="shared" si="2"/>
        <v>2</v>
      </c>
      <c r="F20" s="3">
        <f t="shared" si="3"/>
        <v>1.3</v>
      </c>
    </row>
    <row r="21" spans="3:19">
      <c r="C21" s="6">
        <f t="shared" si="1"/>
        <v>1</v>
      </c>
      <c r="D21" s="6">
        <f t="shared" si="2"/>
        <v>1</v>
      </c>
      <c r="F21" s="3">
        <f t="shared" si="3"/>
        <v>0.65</v>
      </c>
    </row>
    <row r="22" spans="3:19">
      <c r="C22" s="6">
        <f t="shared" si="1"/>
        <v>1</v>
      </c>
      <c r="D22" s="6">
        <f t="shared" si="2"/>
        <v>2</v>
      </c>
      <c r="F22" s="3">
        <f t="shared" si="3"/>
        <v>1.25</v>
      </c>
    </row>
    <row r="23" spans="3:19">
      <c r="C23" s="6">
        <f t="shared" si="1"/>
        <v>1</v>
      </c>
      <c r="D23" s="6">
        <f t="shared" si="2"/>
        <v>0</v>
      </c>
      <c r="F23" s="3">
        <f t="shared" si="3"/>
        <v>0.12</v>
      </c>
    </row>
    <row r="24" spans="3:19">
      <c r="C24" s="6">
        <f t="shared" si="1"/>
        <v>1</v>
      </c>
      <c r="D24" s="6">
        <f t="shared" si="2"/>
        <v>1</v>
      </c>
      <c r="F24" s="3">
        <f t="shared" si="3"/>
        <v>0.67999999999999994</v>
      </c>
    </row>
    <row r="25" spans="3:19">
      <c r="C25" s="6">
        <f t="shared" si="1"/>
        <v>1</v>
      </c>
      <c r="D25" s="6">
        <f t="shared" si="2"/>
        <v>2</v>
      </c>
      <c r="F25" s="3">
        <f t="shared" si="3"/>
        <v>1.2</v>
      </c>
    </row>
    <row r="29" spans="3:19">
      <c r="C29" s="9" t="s">
        <v>2</v>
      </c>
      <c r="D29" s="9" t="s">
        <v>28</v>
      </c>
      <c r="E29" s="9"/>
      <c r="F29" s="9" t="s">
        <v>20</v>
      </c>
    </row>
    <row r="30" spans="3:19">
      <c r="C30" s="9" t="s">
        <v>26</v>
      </c>
      <c r="D30" s="9" t="s">
        <v>30</v>
      </c>
      <c r="E30" s="9"/>
      <c r="F30" s="9" t="s">
        <v>29</v>
      </c>
    </row>
    <row r="31" spans="3:19">
      <c r="H31" s="2" t="s">
        <v>21</v>
      </c>
    </row>
    <row r="32" spans="3:19">
      <c r="C32" s="6">
        <f t="array" ref="C32">MMULT(TRANSPOSE(C18:C25),C18:C25)</f>
        <v>8</v>
      </c>
      <c r="D32" s="6">
        <f>C33</f>
        <v>9</v>
      </c>
      <c r="F32" s="3">
        <f t="array" ref="F32:F33">MMULT(TRANSPOSE(C18:D25),F18:F25)</f>
        <v>6</v>
      </c>
      <c r="H32" s="10">
        <f t="array" ref="H32:H33">MMULT(C38:D39,F32:F33)</f>
        <v>0.20352815585357864</v>
      </c>
      <c r="J32" s="1" t="s">
        <v>22</v>
      </c>
    </row>
    <row r="33" spans="3:10">
      <c r="C33" s="6">
        <f t="array" ref="C33">MMULT(TRANSPOSE(D18:D25),C18:C25)</f>
        <v>9</v>
      </c>
      <c r="D33" s="13">
        <f t="array" ref="D33">(MMULT(TRANSPOSE(D18:D25),D18:D25))+H18</f>
        <v>15.84807619047619</v>
      </c>
      <c r="F33" s="3">
        <v>9.5299999999999994</v>
      </c>
      <c r="H33" s="10">
        <v>0.48575275035237464</v>
      </c>
      <c r="J33" s="1" t="s">
        <v>23</v>
      </c>
    </row>
    <row r="37" spans="3:10">
      <c r="C37" s="9" t="s">
        <v>41</v>
      </c>
    </row>
    <row r="38" spans="3:10">
      <c r="C38" s="13">
        <f t="array" ref="C38:D39">MINVERSE(C32:D33)</f>
        <v>0.34614418153407356</v>
      </c>
      <c r="D38" s="13">
        <v>-0.19657260580806535</v>
      </c>
    </row>
    <row r="39" spans="3:10">
      <c r="C39" s="13">
        <v>-0.19657260580806532</v>
      </c>
      <c r="D39" s="13">
        <v>0.17473120516272472</v>
      </c>
    </row>
    <row r="50" spans="2:18">
      <c r="B50" s="1"/>
      <c r="C50" s="1" t="s">
        <v>43</v>
      </c>
    </row>
    <row r="52" spans="2:18">
      <c r="K52" s="9" t="s">
        <v>45</v>
      </c>
      <c r="O52" s="9" t="s">
        <v>46</v>
      </c>
      <c r="P52" s="9"/>
      <c r="Q52" s="9"/>
      <c r="R52" s="9"/>
    </row>
    <row r="53" spans="2:18">
      <c r="C53" s="6">
        <f>C32</f>
        <v>8</v>
      </c>
      <c r="D53" s="6">
        <f>D32</f>
        <v>9</v>
      </c>
      <c r="F53" s="3">
        <f>F32</f>
        <v>6</v>
      </c>
      <c r="H53" s="10">
        <f t="array" ref="H53:H54">MMULT(MINVERSE(C53:D54),F53:F54)</f>
        <v>0.10846153846153861</v>
      </c>
      <c r="J53" s="9"/>
      <c r="K53" s="2">
        <v>0</v>
      </c>
      <c r="O53" s="9" t="s">
        <v>44</v>
      </c>
      <c r="P53" s="9" t="s">
        <v>47</v>
      </c>
      <c r="Q53" s="9" t="s">
        <v>39</v>
      </c>
      <c r="R53" s="9" t="s">
        <v>32</v>
      </c>
    </row>
    <row r="54" spans="2:18">
      <c r="C54" s="6">
        <f>D53</f>
        <v>9</v>
      </c>
      <c r="D54" s="13">
        <f>D33-H18</f>
        <v>15</v>
      </c>
      <c r="F54" s="3">
        <f>F33</f>
        <v>9.5299999999999994</v>
      </c>
      <c r="H54" s="10">
        <v>0.57025641025641027</v>
      </c>
      <c r="O54" s="2">
        <f>K53</f>
        <v>0</v>
      </c>
      <c r="P54" s="14">
        <f>H54</f>
        <v>0.57025641025641027</v>
      </c>
      <c r="Q54" s="14">
        <f>$S$18</f>
        <v>0.10435312499999988</v>
      </c>
      <c r="R54" s="14" t="e">
        <f>Q54/O54</f>
        <v>#DIV/0!</v>
      </c>
    </row>
    <row r="55" spans="2:18">
      <c r="O55" s="2">
        <f>K58</f>
        <v>0.1</v>
      </c>
      <c r="P55" s="14">
        <f>H59</f>
        <v>0.55879396984924634</v>
      </c>
      <c r="Q55" s="14">
        <f t="shared" ref="Q55:Q65" si="4">$S$18</f>
        <v>0.10435312499999988</v>
      </c>
      <c r="R55" s="14">
        <f t="shared" ref="R55:R65" si="5">Q55/O55</f>
        <v>1.0435312499999987</v>
      </c>
    </row>
    <row r="56" spans="2:18">
      <c r="O56" s="2">
        <f>K63</f>
        <v>0.2</v>
      </c>
      <c r="P56" s="14">
        <f>H64</f>
        <v>0.54778325123152705</v>
      </c>
      <c r="Q56" s="14">
        <f t="shared" si="4"/>
        <v>0.10435312499999988</v>
      </c>
      <c r="R56" s="14">
        <f t="shared" si="5"/>
        <v>0.52176562499999934</v>
      </c>
    </row>
    <row r="57" spans="2:18">
      <c r="O57" s="2">
        <f>K68</f>
        <v>0.3</v>
      </c>
      <c r="P57" s="14">
        <f>H69</f>
        <v>0.53719806763285005</v>
      </c>
      <c r="Q57" s="14">
        <f t="shared" si="4"/>
        <v>0.10435312499999988</v>
      </c>
      <c r="R57" s="14">
        <f t="shared" si="5"/>
        <v>0.34784374999999962</v>
      </c>
    </row>
    <row r="58" spans="2:18">
      <c r="C58" s="6">
        <f>C53</f>
        <v>8</v>
      </c>
      <c r="D58" s="6">
        <f>D53</f>
        <v>9</v>
      </c>
      <c r="F58" s="3">
        <f>F53</f>
        <v>6</v>
      </c>
      <c r="H58" s="10">
        <f t="array" ref="H58:H59">MMULT(MINVERSE(C58:D59),F58:F59)</f>
        <v>0.12135678391959814</v>
      </c>
      <c r="J58" s="9"/>
      <c r="K58" s="2">
        <v>0.1</v>
      </c>
      <c r="O58" s="2">
        <f>K73</f>
        <v>0.4</v>
      </c>
      <c r="P58" s="14">
        <f>H74</f>
        <v>0.52701421800947856</v>
      </c>
      <c r="Q58" s="14">
        <f t="shared" si="4"/>
        <v>0.10435312499999988</v>
      </c>
      <c r="R58" s="14">
        <f t="shared" si="5"/>
        <v>0.26088281249999967</v>
      </c>
    </row>
    <row r="59" spans="2:18">
      <c r="C59" s="6">
        <f>C54</f>
        <v>9</v>
      </c>
      <c r="D59" s="13">
        <f>$D$54+K58</f>
        <v>15.1</v>
      </c>
      <c r="F59" s="3">
        <f>F54</f>
        <v>9.5299999999999994</v>
      </c>
      <c r="H59" s="10">
        <v>0.55879396984924634</v>
      </c>
      <c r="O59" s="2">
        <f>K78</f>
        <v>0.5</v>
      </c>
      <c r="P59" s="14">
        <f>H79</f>
        <v>0.51720930232558127</v>
      </c>
      <c r="Q59" s="14">
        <f t="shared" si="4"/>
        <v>0.10435312499999988</v>
      </c>
      <c r="R59" s="14">
        <f t="shared" si="5"/>
        <v>0.20870624999999976</v>
      </c>
    </row>
    <row r="60" spans="2:18">
      <c r="O60" s="2">
        <f>K83</f>
        <v>0.6</v>
      </c>
      <c r="P60" s="14">
        <f>H84</f>
        <v>0.50776255707762563</v>
      </c>
      <c r="Q60" s="14">
        <f t="shared" si="4"/>
        <v>0.10435312499999988</v>
      </c>
      <c r="R60" s="14">
        <f t="shared" si="5"/>
        <v>0.17392187499999981</v>
      </c>
    </row>
    <row r="61" spans="2:18">
      <c r="O61" s="2">
        <f>K88</f>
        <v>0.7</v>
      </c>
      <c r="P61" s="14">
        <f>H89</f>
        <v>0.49865470852017935</v>
      </c>
      <c r="Q61" s="14">
        <f t="shared" si="4"/>
        <v>0.10435312499999988</v>
      </c>
      <c r="R61" s="14">
        <f t="shared" si="5"/>
        <v>0.14907589285714271</v>
      </c>
    </row>
    <row r="62" spans="2:18">
      <c r="O62" s="2">
        <f>K93</f>
        <v>0.8</v>
      </c>
      <c r="P62" s="14">
        <f>H94</f>
        <v>0.48986784140969153</v>
      </c>
      <c r="Q62" s="14">
        <f t="shared" si="4"/>
        <v>0.10435312499999988</v>
      </c>
      <c r="R62" s="14">
        <f t="shared" si="5"/>
        <v>0.13044140624999984</v>
      </c>
    </row>
    <row r="63" spans="2:18">
      <c r="C63" s="6">
        <f>C58</f>
        <v>8</v>
      </c>
      <c r="D63" s="6">
        <f>D58</f>
        <v>9</v>
      </c>
      <c r="F63" s="3">
        <f>F58</f>
        <v>6</v>
      </c>
      <c r="H63" s="10">
        <f t="array" ref="H63:H64">MMULT(MINVERSE(C63:D64),F63:F64)</f>
        <v>0.13374384236453229</v>
      </c>
      <c r="J63" s="9"/>
      <c r="K63" s="2">
        <v>0.2</v>
      </c>
      <c r="O63" s="2">
        <f>K98</f>
        <v>0.9</v>
      </c>
      <c r="P63" s="14">
        <f>H99</f>
        <v>0.48138528138528103</v>
      </c>
      <c r="Q63" s="14">
        <f t="shared" si="4"/>
        <v>0.10435312499999988</v>
      </c>
      <c r="R63" s="14">
        <f t="shared" si="5"/>
        <v>0.11594791666666653</v>
      </c>
    </row>
    <row r="64" spans="2:18">
      <c r="C64" s="6">
        <f>C59</f>
        <v>9</v>
      </c>
      <c r="D64" s="13">
        <f>$D$54+K63</f>
        <v>15.2</v>
      </c>
      <c r="F64" s="3">
        <f>F59</f>
        <v>9.5299999999999994</v>
      </c>
      <c r="H64" s="10">
        <v>0.54778325123152705</v>
      </c>
      <c r="O64" s="2">
        <f>K103</f>
        <v>1</v>
      </c>
      <c r="P64" s="14">
        <f>H104</f>
        <v>0.47319148936170219</v>
      </c>
      <c r="Q64" s="14">
        <f t="shared" si="4"/>
        <v>0.10435312499999988</v>
      </c>
      <c r="R64" s="14">
        <f t="shared" si="5"/>
        <v>0.10435312499999988</v>
      </c>
    </row>
    <row r="65" spans="3:18">
      <c r="O65" s="2">
        <f>K108</f>
        <v>1.1000000000000001</v>
      </c>
      <c r="P65" s="14">
        <f>H109</f>
        <v>0.46527196652719649</v>
      </c>
      <c r="Q65" s="14">
        <f t="shared" si="4"/>
        <v>0.10435312499999988</v>
      </c>
      <c r="R65" s="14">
        <f t="shared" si="5"/>
        <v>9.4866477272727151E-2</v>
      </c>
    </row>
    <row r="68" spans="3:18">
      <c r="C68" s="6">
        <f>C63</f>
        <v>8</v>
      </c>
      <c r="D68" s="6">
        <f>D63</f>
        <v>9</v>
      </c>
      <c r="F68" s="3">
        <f>F63</f>
        <v>6</v>
      </c>
      <c r="H68" s="10">
        <f t="array" ref="H68:H69">MMULT(MINVERSE(C68:D69),F68:F69)</f>
        <v>0.14565217391304408</v>
      </c>
      <c r="J68" s="9"/>
      <c r="K68" s="2">
        <v>0.3</v>
      </c>
    </row>
    <row r="69" spans="3:18">
      <c r="C69" s="6">
        <f>C64</f>
        <v>9</v>
      </c>
      <c r="D69" s="13">
        <f>$D$54+K68</f>
        <v>15.3</v>
      </c>
      <c r="F69" s="3">
        <f>F64</f>
        <v>9.5299999999999994</v>
      </c>
      <c r="H69" s="10">
        <v>0.53719806763285005</v>
      </c>
    </row>
    <row r="73" spans="3:18">
      <c r="C73" s="6">
        <f>C68</f>
        <v>8</v>
      </c>
      <c r="D73" s="6">
        <f>D68</f>
        <v>9</v>
      </c>
      <c r="F73" s="3">
        <f>F68</f>
        <v>6</v>
      </c>
      <c r="H73" s="10">
        <f t="array" ref="H73:H74">MMULT(MINVERSE(C73:D74),F73:F74)</f>
        <v>0.15710900473933709</v>
      </c>
      <c r="J73" s="9"/>
      <c r="K73" s="2">
        <v>0.4</v>
      </c>
    </row>
    <row r="74" spans="3:18">
      <c r="C74" s="6">
        <f>C69</f>
        <v>9</v>
      </c>
      <c r="D74" s="13">
        <f>$D$54+K73</f>
        <v>15.4</v>
      </c>
      <c r="F74" s="3">
        <f>F69</f>
        <v>9.5299999999999994</v>
      </c>
      <c r="H74" s="10">
        <v>0.52701421800947856</v>
      </c>
    </row>
    <row r="78" spans="3:18">
      <c r="C78" s="6">
        <f>C73</f>
        <v>8</v>
      </c>
      <c r="D78" s="6">
        <f>D73</f>
        <v>9</v>
      </c>
      <c r="F78" s="3">
        <f>F73</f>
        <v>6</v>
      </c>
      <c r="H78" s="10">
        <f t="array" ref="H78:H79">MMULT(MINVERSE(C78:D79),F78:F79)</f>
        <v>0.16813953488372091</v>
      </c>
      <c r="J78" s="9"/>
      <c r="K78" s="2">
        <v>0.5</v>
      </c>
    </row>
    <row r="79" spans="3:18">
      <c r="C79" s="6">
        <f>C74</f>
        <v>9</v>
      </c>
      <c r="D79" s="13">
        <f>$D$54+K78</f>
        <v>15.5</v>
      </c>
      <c r="F79" s="3">
        <f>F74</f>
        <v>9.5299999999999994</v>
      </c>
      <c r="H79" s="10">
        <v>0.51720930232558127</v>
      </c>
    </row>
    <row r="83" spans="3:11">
      <c r="C83" s="6">
        <f>C78</f>
        <v>8</v>
      </c>
      <c r="D83" s="6">
        <f>D78</f>
        <v>9</v>
      </c>
      <c r="F83" s="3">
        <f>F78</f>
        <v>6</v>
      </c>
      <c r="H83" s="10">
        <f t="array" ref="H83:H84">MMULT(MINVERSE(C83:D84),F83:F84)</f>
        <v>0.1787671232876713</v>
      </c>
      <c r="J83" s="9"/>
      <c r="K83" s="2">
        <v>0.6</v>
      </c>
    </row>
    <row r="84" spans="3:11">
      <c r="C84" s="6">
        <f>C79</f>
        <v>9</v>
      </c>
      <c r="D84" s="13">
        <f>$D$54+K83</f>
        <v>15.6</v>
      </c>
      <c r="F84" s="3">
        <f>F79</f>
        <v>9.5299999999999994</v>
      </c>
      <c r="H84" s="10">
        <v>0.50776255707762563</v>
      </c>
    </row>
    <row r="88" spans="3:11">
      <c r="C88" s="6">
        <f>C83</f>
        <v>8</v>
      </c>
      <c r="D88" s="6">
        <f>D83</f>
        <v>9</v>
      </c>
      <c r="F88" s="3">
        <f>F83</f>
        <v>6</v>
      </c>
      <c r="H88" s="10">
        <f t="array" ref="H88:H89">MMULT(MINVERSE(C88:D89),F88:F89)</f>
        <v>0.18901345291479843</v>
      </c>
      <c r="J88" s="9"/>
      <c r="K88" s="2">
        <v>0.7</v>
      </c>
    </row>
    <row r="89" spans="3:11">
      <c r="C89" s="6">
        <f>C84</f>
        <v>9</v>
      </c>
      <c r="D89" s="13">
        <f>$D$54+K88</f>
        <v>15.7</v>
      </c>
      <c r="F89" s="3">
        <f>F84</f>
        <v>9.5299999999999994</v>
      </c>
      <c r="H89" s="10">
        <v>0.49865470852017935</v>
      </c>
    </row>
    <row r="93" spans="3:11">
      <c r="C93" s="6">
        <f>C88</f>
        <v>8</v>
      </c>
      <c r="D93" s="6">
        <f>D88</f>
        <v>9</v>
      </c>
      <c r="F93" s="3">
        <f>F88</f>
        <v>6</v>
      </c>
      <c r="H93" s="10">
        <f t="array" ref="H93:H94">MMULT(MINVERSE(C93:D94),F93:F94)</f>
        <v>0.19889867841409692</v>
      </c>
      <c r="J93" s="9"/>
      <c r="K93" s="2">
        <v>0.8</v>
      </c>
    </row>
    <row r="94" spans="3:11">
      <c r="C94" s="6">
        <f>C89</f>
        <v>9</v>
      </c>
      <c r="D94" s="13">
        <f>$D$54+K93</f>
        <v>15.8</v>
      </c>
      <c r="F94" s="3">
        <f>F89</f>
        <v>9.5299999999999994</v>
      </c>
      <c r="H94" s="10">
        <v>0.48986784140969153</v>
      </c>
    </row>
    <row r="98" spans="3:11">
      <c r="C98" s="6">
        <f>C93</f>
        <v>8</v>
      </c>
      <c r="D98" s="6">
        <f>D93</f>
        <v>9</v>
      </c>
      <c r="F98" s="3">
        <f>F93</f>
        <v>6</v>
      </c>
      <c r="H98" s="10">
        <f t="array" ref="H98:H99">MMULT(MINVERSE(C98:D99),F98:F99)</f>
        <v>0.20844155844155909</v>
      </c>
      <c r="J98" s="9"/>
      <c r="K98" s="2">
        <v>0.9</v>
      </c>
    </row>
    <row r="99" spans="3:11">
      <c r="C99" s="6">
        <f>C94</f>
        <v>9</v>
      </c>
      <c r="D99" s="13">
        <f>$D$54+K98</f>
        <v>15.9</v>
      </c>
      <c r="F99" s="3">
        <f>F94</f>
        <v>9.5299999999999994</v>
      </c>
      <c r="H99" s="10">
        <v>0.48138528138528103</v>
      </c>
    </row>
    <row r="103" spans="3:11">
      <c r="C103" s="6">
        <f>C98</f>
        <v>8</v>
      </c>
      <c r="D103" s="6">
        <f>D98</f>
        <v>9</v>
      </c>
      <c r="F103" s="3">
        <f>F98</f>
        <v>6</v>
      </c>
      <c r="H103" s="10">
        <f t="array" ref="H103:H104">MMULT(MINVERSE(C103:D104),F103:F104)</f>
        <v>0.21765957446808493</v>
      </c>
      <c r="J103" s="9"/>
      <c r="K103" s="2">
        <v>1</v>
      </c>
    </row>
    <row r="104" spans="3:11">
      <c r="C104" s="6">
        <f>C99</f>
        <v>9</v>
      </c>
      <c r="D104" s="13">
        <f>$D$54+K103</f>
        <v>16</v>
      </c>
      <c r="F104" s="3">
        <f>F99</f>
        <v>9.5299999999999994</v>
      </c>
      <c r="H104" s="10">
        <v>0.47319148936170219</v>
      </c>
    </row>
    <row r="108" spans="3:11">
      <c r="C108" s="6">
        <f>C103</f>
        <v>8</v>
      </c>
      <c r="D108" s="6">
        <f>D103</f>
        <v>9</v>
      </c>
      <c r="F108" s="3">
        <f>F103</f>
        <v>6</v>
      </c>
      <c r="H108" s="10">
        <f t="array" ref="H108:H109">MMULT(MINVERSE(C108:D109),F108:F109)</f>
        <v>0.22656903765690406</v>
      </c>
      <c r="J108" s="9"/>
      <c r="K108" s="2">
        <v>1.1000000000000001</v>
      </c>
    </row>
    <row r="109" spans="3:11">
      <c r="C109" s="6">
        <f>C104</f>
        <v>9</v>
      </c>
      <c r="D109" s="13">
        <f>$D$54+K108</f>
        <v>16.100000000000001</v>
      </c>
      <c r="F109" s="3">
        <f>F104</f>
        <v>9.5299999999999994</v>
      </c>
      <c r="H109" s="10">
        <v>0.46527196652719649</v>
      </c>
    </row>
    <row r="113" spans="3:11">
      <c r="C113" s="6">
        <f>C108</f>
        <v>8</v>
      </c>
      <c r="D113" s="6">
        <f>D108</f>
        <v>9</v>
      </c>
      <c r="F113" s="3">
        <f>F108</f>
        <v>6</v>
      </c>
      <c r="H113" s="10">
        <f t="array" ref="H113:H114">MMULT(MINVERSE(C113:D114),F113:F114)</f>
        <v>0.43329113924050633</v>
      </c>
      <c r="J113" s="9"/>
      <c r="K113" s="2">
        <v>5</v>
      </c>
    </row>
    <row r="114" spans="3:11">
      <c r="C114" s="6">
        <f>C109</f>
        <v>9</v>
      </c>
      <c r="D114" s="13">
        <f>$D$54+K113</f>
        <v>20</v>
      </c>
      <c r="F114" s="3">
        <f>F109</f>
        <v>9.5299999999999994</v>
      </c>
      <c r="H114" s="10">
        <v>0.28151898734177194</v>
      </c>
    </row>
    <row r="118" spans="3:11">
      <c r="C118" s="6">
        <f>C113</f>
        <v>8</v>
      </c>
      <c r="D118" s="6">
        <f>D113</f>
        <v>9</v>
      </c>
      <c r="F118" s="3">
        <f>F113</f>
        <v>6</v>
      </c>
      <c r="H118" s="10">
        <f t="array" ref="H118:H119">MMULT(MINVERSE(C118:D119),F118:F119)</f>
        <v>0.74688767259609401</v>
      </c>
      <c r="J118" s="9"/>
      <c r="K118" s="2">
        <v>1000</v>
      </c>
    </row>
    <row r="119" spans="3:11">
      <c r="C119" s="6">
        <f>C114</f>
        <v>9</v>
      </c>
      <c r="D119" s="13">
        <f>$D$54+K118</f>
        <v>1015</v>
      </c>
      <c r="F119" s="3">
        <f>F114</f>
        <v>9.5299999999999994</v>
      </c>
      <c r="H119" s="10">
        <v>2.7665132479164061E-3</v>
      </c>
    </row>
    <row r="123" spans="3:11">
      <c r="C123" s="2" t="s">
        <v>78</v>
      </c>
    </row>
    <row r="124" spans="3:11">
      <c r="C124" s="13">
        <f t="array" ref="C124:D125">MINVERSE(C118:D119)</f>
        <v>0.12625948501057346</v>
      </c>
      <c r="D124" s="13">
        <v>-1.1195422316208565E-3</v>
      </c>
    </row>
    <row r="125" spans="3:11">
      <c r="C125" s="13">
        <v>-1.1195422316208484E-3</v>
      </c>
      <c r="D125" s="13">
        <v>9.9514865032964295E-4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92"/>
  <sheetViews>
    <sheetView workbookViewId="0">
      <selection activeCell="B5" sqref="B5"/>
    </sheetView>
  </sheetViews>
  <sheetFormatPr baseColWidth="10" defaultRowHeight="15" x14ac:dyDescent="0"/>
  <sheetData>
    <row r="2" spans="2:20">
      <c r="D2" s="9" t="s">
        <v>2</v>
      </c>
      <c r="E2" s="9" t="s">
        <v>28</v>
      </c>
      <c r="F2" s="9"/>
      <c r="G2" s="9" t="s">
        <v>20</v>
      </c>
      <c r="H2" s="12"/>
      <c r="I2" s="9" t="s">
        <v>48</v>
      </c>
      <c r="L2" s="9" t="s">
        <v>2</v>
      </c>
      <c r="M2" s="9" t="s">
        <v>28</v>
      </c>
      <c r="N2" s="9"/>
      <c r="O2" s="9" t="s">
        <v>20</v>
      </c>
      <c r="P2" s="12"/>
      <c r="Q2" s="9" t="s">
        <v>48</v>
      </c>
      <c r="S2" s="12" t="s">
        <v>44</v>
      </c>
    </row>
    <row r="3" spans="2:20">
      <c r="D3" s="9" t="s">
        <v>26</v>
      </c>
      <c r="E3" s="9" t="s">
        <v>27</v>
      </c>
      <c r="F3" s="9"/>
      <c r="G3" s="9" t="s">
        <v>29</v>
      </c>
      <c r="H3" s="12"/>
      <c r="I3" s="12"/>
      <c r="L3" s="9" t="s">
        <v>26</v>
      </c>
      <c r="M3" s="9" t="s">
        <v>30</v>
      </c>
      <c r="N3" s="9"/>
      <c r="O3" s="9" t="s">
        <v>29</v>
      </c>
      <c r="P3" s="12"/>
      <c r="Q3" s="12"/>
      <c r="S3" s="16">
        <v>5</v>
      </c>
      <c r="T3" t="s">
        <v>49</v>
      </c>
    </row>
    <row r="4" spans="2:20">
      <c r="D4" s="2"/>
      <c r="E4" s="2"/>
      <c r="F4" s="2"/>
      <c r="G4" s="2"/>
    </row>
    <row r="5" spans="2:20">
      <c r="D5" s="6">
        <f t="array" ref="D5">MMULT(TRANSPOSE(D13:D92),D13:D92)</f>
        <v>80</v>
      </c>
      <c r="E5" s="6">
        <f>D6</f>
        <v>85</v>
      </c>
      <c r="F5" s="2"/>
      <c r="G5" s="3">
        <f t="array" ref="G5">MMULT(TRANSPOSE(D13:D92),H13:H92)</f>
        <v>57.5</v>
      </c>
      <c r="H5" s="2"/>
      <c r="I5" s="10">
        <f t="array" ref="I5:I6">MMULT(MINVERSE(D5:E6),G5:G6)</f>
        <v>0.18440825190010857</v>
      </c>
      <c r="J5" s="2"/>
      <c r="K5" s="2"/>
      <c r="L5" s="6">
        <f>D5</f>
        <v>80</v>
      </c>
      <c r="M5" s="6">
        <f>E5</f>
        <v>85</v>
      </c>
      <c r="N5" s="2"/>
      <c r="O5" s="3">
        <f>G5</f>
        <v>57.5</v>
      </c>
      <c r="P5" s="2"/>
      <c r="Q5" s="10">
        <f t="array" ref="Q5:Q6">MMULT(MINVERSE(L5:M6),O5:O6)</f>
        <v>0.19944424903271163</v>
      </c>
    </row>
    <row r="6" spans="2:20">
      <c r="D6" s="6">
        <f t="array" ref="D6">MMULT(TRANSPOSE(F13:F92),D13:D92)</f>
        <v>85</v>
      </c>
      <c r="E6" s="6">
        <f t="array" ref="E6">MMULT(TRANSPOSE(F13:F92),F13:F92)</f>
        <v>263</v>
      </c>
      <c r="F6" s="2"/>
      <c r="G6" s="3">
        <f t="array" ref="G6">MMULT(TRANSPOSE(F13:F92),H13:H92)</f>
        <v>147.94</v>
      </c>
      <c r="H6" s="2"/>
      <c r="I6" s="10">
        <v>0.50290988056460373</v>
      </c>
      <c r="J6" s="2"/>
      <c r="K6" s="2"/>
      <c r="L6" s="6">
        <f>M5</f>
        <v>85</v>
      </c>
      <c r="M6" s="6">
        <f>E6+S3</f>
        <v>268</v>
      </c>
      <c r="N6" s="2"/>
      <c r="O6" s="3">
        <f>G6</f>
        <v>147.94</v>
      </c>
      <c r="P6" s="2"/>
      <c r="Q6" s="10">
        <v>0.48875835385156535</v>
      </c>
    </row>
    <row r="10" spans="2:20" s="2" customFormat="1"/>
    <row r="11" spans="2:20" s="2" customFormat="1"/>
    <row r="12" spans="2:20" s="2" customFormat="1">
      <c r="B12" s="9" t="s">
        <v>11</v>
      </c>
      <c r="C12" s="9"/>
      <c r="D12" s="9" t="s">
        <v>18</v>
      </c>
      <c r="E12" s="9"/>
      <c r="F12" s="9" t="s">
        <v>12</v>
      </c>
      <c r="G12" s="9"/>
      <c r="H12" s="9" t="s">
        <v>13</v>
      </c>
      <c r="N12" s="9" t="s">
        <v>17</v>
      </c>
      <c r="O12" s="11" t="s">
        <v>24</v>
      </c>
    </row>
    <row r="13" spans="2:20" s="2" customFormat="1">
      <c r="B13" s="4">
        <v>1</v>
      </c>
      <c r="D13" s="6">
        <v>1</v>
      </c>
      <c r="F13" s="13">
        <v>0</v>
      </c>
      <c r="H13" s="3">
        <f>(F13*$N$13)+O13</f>
        <v>0.1</v>
      </c>
      <c r="L13" s="2" t="s">
        <v>14</v>
      </c>
      <c r="N13" s="2">
        <v>0.5</v>
      </c>
      <c r="O13" s="2">
        <v>0.1</v>
      </c>
    </row>
    <row r="14" spans="2:20" s="2" customFormat="1">
      <c r="B14" s="4">
        <v>2</v>
      </c>
      <c r="D14" s="6">
        <v>1</v>
      </c>
      <c r="F14" s="13">
        <v>1</v>
      </c>
      <c r="H14" s="3">
        <f t="shared" ref="H14:H77" si="0">(F14*$N$13)+O14</f>
        <v>0.7</v>
      </c>
      <c r="L14" s="2" t="s">
        <v>15</v>
      </c>
      <c r="O14" s="2">
        <v>0.2</v>
      </c>
    </row>
    <row r="15" spans="2:20" s="2" customFormat="1">
      <c r="B15" s="4">
        <v>3</v>
      </c>
      <c r="D15" s="6">
        <v>1</v>
      </c>
      <c r="F15" s="13">
        <v>2</v>
      </c>
      <c r="H15" s="3">
        <f t="shared" si="0"/>
        <v>1.3</v>
      </c>
      <c r="L15" s="2" t="s">
        <v>16</v>
      </c>
      <c r="O15" s="2">
        <v>0.3</v>
      </c>
    </row>
    <row r="16" spans="2:20" s="2" customFormat="1">
      <c r="B16" s="4">
        <v>4</v>
      </c>
      <c r="D16" s="6">
        <v>1</v>
      </c>
      <c r="F16" s="13">
        <v>1</v>
      </c>
      <c r="H16" s="3">
        <f t="shared" si="0"/>
        <v>0.65</v>
      </c>
      <c r="O16" s="2">
        <v>0.15</v>
      </c>
    </row>
    <row r="17" spans="2:15" s="2" customFormat="1">
      <c r="B17" s="4">
        <v>5</v>
      </c>
      <c r="D17" s="6">
        <v>1</v>
      </c>
      <c r="F17" s="13">
        <v>2</v>
      </c>
      <c r="H17" s="3">
        <f t="shared" si="0"/>
        <v>1.25</v>
      </c>
      <c r="O17" s="2">
        <v>0.25</v>
      </c>
    </row>
    <row r="18" spans="2:15" s="2" customFormat="1">
      <c r="B18" s="4">
        <v>6</v>
      </c>
      <c r="D18" s="6">
        <v>1</v>
      </c>
      <c r="F18" s="13">
        <v>0</v>
      </c>
      <c r="H18" s="3">
        <f t="shared" si="0"/>
        <v>0.12</v>
      </c>
      <c r="O18" s="2">
        <v>0.12</v>
      </c>
    </row>
    <row r="19" spans="2:15" s="2" customFormat="1">
      <c r="B19" s="4">
        <v>7</v>
      </c>
      <c r="D19" s="6">
        <v>1</v>
      </c>
      <c r="F19" s="13">
        <v>1</v>
      </c>
      <c r="H19" s="3">
        <f t="shared" si="0"/>
        <v>0.67999999999999994</v>
      </c>
      <c r="O19" s="2">
        <v>0.18</v>
      </c>
    </row>
    <row r="20" spans="2:15" s="2" customFormat="1">
      <c r="B20" s="4">
        <v>8</v>
      </c>
      <c r="D20" s="6">
        <v>1</v>
      </c>
      <c r="F20" s="13">
        <v>2</v>
      </c>
      <c r="H20" s="3">
        <f t="shared" si="0"/>
        <v>1.2</v>
      </c>
      <c r="O20" s="2">
        <v>0.2</v>
      </c>
    </row>
    <row r="21" spans="2:15" s="2" customFormat="1">
      <c r="B21" s="4">
        <v>9</v>
      </c>
      <c r="D21" s="6">
        <v>1</v>
      </c>
      <c r="F21" s="13">
        <v>1</v>
      </c>
      <c r="H21" s="3">
        <f t="shared" si="0"/>
        <v>0.6</v>
      </c>
      <c r="O21" s="2">
        <v>0.1</v>
      </c>
    </row>
    <row r="22" spans="2:15" s="2" customFormat="1">
      <c r="B22" s="4">
        <v>10</v>
      </c>
      <c r="D22" s="6">
        <v>1</v>
      </c>
      <c r="F22" s="13">
        <v>2</v>
      </c>
      <c r="H22" s="3">
        <f t="shared" si="0"/>
        <v>1.2</v>
      </c>
      <c r="O22" s="2">
        <v>0.2</v>
      </c>
    </row>
    <row r="23" spans="2:15" s="2" customFormat="1">
      <c r="B23" s="4">
        <v>11</v>
      </c>
      <c r="D23" s="6">
        <v>1</v>
      </c>
      <c r="F23" s="13">
        <v>0</v>
      </c>
      <c r="H23" s="3">
        <f t="shared" si="0"/>
        <v>0.3</v>
      </c>
      <c r="O23" s="2">
        <v>0.3</v>
      </c>
    </row>
    <row r="24" spans="2:15" s="2" customFormat="1">
      <c r="B24" s="4">
        <v>12</v>
      </c>
      <c r="D24" s="6">
        <v>1</v>
      </c>
      <c r="F24" s="13">
        <v>1</v>
      </c>
      <c r="H24" s="3">
        <f t="shared" si="0"/>
        <v>0.65</v>
      </c>
      <c r="O24" s="2">
        <v>0.15</v>
      </c>
    </row>
    <row r="25" spans="2:15">
      <c r="B25" s="4">
        <v>13</v>
      </c>
      <c r="C25" s="2"/>
      <c r="D25" s="6">
        <v>1</v>
      </c>
      <c r="F25" s="13">
        <v>0</v>
      </c>
      <c r="H25" s="3">
        <f t="shared" si="0"/>
        <v>0.25</v>
      </c>
      <c r="O25" s="2">
        <v>0.25</v>
      </c>
    </row>
    <row r="26" spans="2:15">
      <c r="B26" s="4">
        <v>14</v>
      </c>
      <c r="C26" s="2"/>
      <c r="D26" s="6">
        <v>1</v>
      </c>
      <c r="F26" s="13">
        <v>2</v>
      </c>
      <c r="H26" s="3">
        <f t="shared" si="0"/>
        <v>1.1200000000000001</v>
      </c>
      <c r="O26" s="2">
        <v>0.12</v>
      </c>
    </row>
    <row r="27" spans="2:15">
      <c r="B27" s="4">
        <v>15</v>
      </c>
      <c r="C27" s="2"/>
      <c r="D27" s="6">
        <v>1</v>
      </c>
      <c r="F27" s="13">
        <v>2</v>
      </c>
      <c r="H27" s="3">
        <f t="shared" si="0"/>
        <v>1.18</v>
      </c>
      <c r="O27" s="2">
        <v>0.18</v>
      </c>
    </row>
    <row r="28" spans="2:15">
      <c r="B28" s="4">
        <v>16</v>
      </c>
      <c r="C28" s="2"/>
      <c r="D28" s="6">
        <v>1</v>
      </c>
      <c r="F28" s="13">
        <v>1</v>
      </c>
      <c r="H28" s="3">
        <f t="shared" si="0"/>
        <v>0.7</v>
      </c>
      <c r="O28" s="2">
        <v>0.2</v>
      </c>
    </row>
    <row r="29" spans="2:15">
      <c r="B29" s="4">
        <v>17</v>
      </c>
      <c r="C29" s="2"/>
      <c r="D29" s="6">
        <v>1</v>
      </c>
      <c r="F29" s="13">
        <v>0</v>
      </c>
      <c r="H29" s="3">
        <f t="shared" si="0"/>
        <v>0.1</v>
      </c>
      <c r="O29" s="2">
        <v>0.1</v>
      </c>
    </row>
    <row r="30" spans="2:15">
      <c r="B30" s="4">
        <v>18</v>
      </c>
      <c r="C30" s="2"/>
      <c r="D30" s="6">
        <v>1</v>
      </c>
      <c r="F30" s="13">
        <v>2</v>
      </c>
      <c r="H30" s="3">
        <f t="shared" si="0"/>
        <v>1.2</v>
      </c>
      <c r="O30" s="2">
        <v>0.2</v>
      </c>
    </row>
    <row r="31" spans="2:15">
      <c r="B31" s="4">
        <v>19</v>
      </c>
      <c r="C31" s="2"/>
      <c r="D31" s="6">
        <v>1</v>
      </c>
      <c r="F31" s="13">
        <v>0</v>
      </c>
      <c r="H31" s="3">
        <f t="shared" si="0"/>
        <v>0.3</v>
      </c>
      <c r="O31" s="2">
        <v>0.3</v>
      </c>
    </row>
    <row r="32" spans="2:15">
      <c r="B32" s="4">
        <v>20</v>
      </c>
      <c r="C32" s="2"/>
      <c r="D32" s="6">
        <v>1</v>
      </c>
      <c r="F32" s="13">
        <v>2</v>
      </c>
      <c r="H32" s="3">
        <f t="shared" si="0"/>
        <v>1.1499999999999999</v>
      </c>
      <c r="O32" s="2">
        <v>0.15</v>
      </c>
    </row>
    <row r="33" spans="2:15">
      <c r="B33" s="4">
        <v>21</v>
      </c>
      <c r="C33" s="2"/>
      <c r="D33" s="6">
        <v>1</v>
      </c>
      <c r="F33" s="13">
        <v>0</v>
      </c>
      <c r="H33" s="3">
        <f t="shared" si="0"/>
        <v>0.25</v>
      </c>
      <c r="O33" s="2">
        <v>0.25</v>
      </c>
    </row>
    <row r="34" spans="2:15">
      <c r="B34" s="4">
        <v>22</v>
      </c>
      <c r="C34" s="2"/>
      <c r="D34" s="6">
        <v>1</v>
      </c>
      <c r="F34" s="13">
        <v>1</v>
      </c>
      <c r="H34" s="3">
        <f t="shared" si="0"/>
        <v>0.62</v>
      </c>
      <c r="O34" s="2">
        <v>0.12</v>
      </c>
    </row>
    <row r="35" spans="2:15">
      <c r="B35" s="4">
        <v>23</v>
      </c>
      <c r="C35" s="2"/>
      <c r="D35" s="6">
        <v>1</v>
      </c>
      <c r="F35" s="13">
        <v>0</v>
      </c>
      <c r="H35" s="3">
        <f t="shared" si="0"/>
        <v>0.18</v>
      </c>
      <c r="O35" s="2">
        <v>0.18</v>
      </c>
    </row>
    <row r="36" spans="2:15">
      <c r="B36" s="4">
        <v>24</v>
      </c>
      <c r="C36" s="2"/>
      <c r="D36" s="6">
        <v>1</v>
      </c>
      <c r="F36" s="13">
        <v>1</v>
      </c>
      <c r="H36" s="3">
        <f t="shared" si="0"/>
        <v>0.7</v>
      </c>
      <c r="O36" s="2">
        <v>0.2</v>
      </c>
    </row>
    <row r="37" spans="2:15">
      <c r="B37" s="4">
        <v>25</v>
      </c>
      <c r="C37" s="2"/>
      <c r="D37" s="6">
        <v>1</v>
      </c>
      <c r="F37" s="13">
        <v>2</v>
      </c>
      <c r="H37" s="3">
        <f t="shared" si="0"/>
        <v>1.1000000000000001</v>
      </c>
      <c r="O37" s="2">
        <v>0.1</v>
      </c>
    </row>
    <row r="38" spans="2:15">
      <c r="B38" s="4">
        <v>26</v>
      </c>
      <c r="C38" s="2"/>
      <c r="D38" s="6">
        <v>1</v>
      </c>
      <c r="F38" s="13">
        <v>1</v>
      </c>
      <c r="H38" s="3">
        <f t="shared" si="0"/>
        <v>0.7</v>
      </c>
      <c r="O38" s="2">
        <v>0.2</v>
      </c>
    </row>
    <row r="39" spans="2:15">
      <c r="B39" s="4">
        <v>27</v>
      </c>
      <c r="C39" s="2"/>
      <c r="D39" s="6">
        <v>1</v>
      </c>
      <c r="F39" s="13">
        <v>2</v>
      </c>
      <c r="H39" s="3">
        <f t="shared" si="0"/>
        <v>1.3</v>
      </c>
      <c r="O39" s="2">
        <v>0.3</v>
      </c>
    </row>
    <row r="40" spans="2:15">
      <c r="B40" s="4">
        <v>28</v>
      </c>
      <c r="C40" s="2"/>
      <c r="D40" s="6">
        <v>1</v>
      </c>
      <c r="F40" s="13">
        <v>1</v>
      </c>
      <c r="H40" s="3">
        <f t="shared" si="0"/>
        <v>0.65</v>
      </c>
      <c r="O40" s="2">
        <v>0.15</v>
      </c>
    </row>
    <row r="41" spans="2:15">
      <c r="B41" s="4">
        <v>29</v>
      </c>
      <c r="C41" s="2"/>
      <c r="D41" s="6">
        <v>1</v>
      </c>
      <c r="F41" s="13">
        <v>2</v>
      </c>
      <c r="H41" s="3">
        <f t="shared" si="0"/>
        <v>1.25</v>
      </c>
      <c r="O41" s="2">
        <v>0.25</v>
      </c>
    </row>
    <row r="42" spans="2:15">
      <c r="B42" s="4">
        <v>30</v>
      </c>
      <c r="C42" s="2"/>
      <c r="D42" s="6">
        <v>1</v>
      </c>
      <c r="F42" s="13">
        <v>2</v>
      </c>
      <c r="H42" s="3">
        <f t="shared" si="0"/>
        <v>1.1200000000000001</v>
      </c>
      <c r="O42" s="2">
        <v>0.12</v>
      </c>
    </row>
    <row r="43" spans="2:15">
      <c r="B43" s="4">
        <v>31</v>
      </c>
      <c r="C43" s="2"/>
      <c r="D43" s="6">
        <v>1</v>
      </c>
      <c r="F43" s="13">
        <v>0</v>
      </c>
      <c r="H43" s="3">
        <f t="shared" si="0"/>
        <v>0.18</v>
      </c>
      <c r="O43" s="2">
        <v>0.18</v>
      </c>
    </row>
    <row r="44" spans="2:15">
      <c r="B44" s="4">
        <v>32</v>
      </c>
      <c r="C44" s="2"/>
      <c r="D44" s="6">
        <v>1</v>
      </c>
      <c r="F44" s="13">
        <v>0</v>
      </c>
      <c r="H44" s="3">
        <f t="shared" si="0"/>
        <v>0.2</v>
      </c>
      <c r="O44" s="2">
        <v>0.2</v>
      </c>
    </row>
    <row r="45" spans="2:15">
      <c r="B45" s="4">
        <v>33</v>
      </c>
      <c r="C45" s="2"/>
      <c r="D45" s="6">
        <v>1</v>
      </c>
      <c r="F45" s="13">
        <v>0</v>
      </c>
      <c r="H45" s="3">
        <f t="shared" si="0"/>
        <v>0.1</v>
      </c>
      <c r="O45" s="2">
        <v>0.1</v>
      </c>
    </row>
    <row r="46" spans="2:15">
      <c r="B46" s="4">
        <v>34</v>
      </c>
      <c r="C46" s="2"/>
      <c r="D46" s="6">
        <v>1</v>
      </c>
      <c r="F46" s="13">
        <v>1</v>
      </c>
      <c r="H46" s="3">
        <f t="shared" si="0"/>
        <v>0.7</v>
      </c>
      <c r="O46" s="2">
        <v>0.2</v>
      </c>
    </row>
    <row r="47" spans="2:15">
      <c r="B47" s="4">
        <v>35</v>
      </c>
      <c r="C47" s="2"/>
      <c r="D47" s="6">
        <v>1</v>
      </c>
      <c r="F47" s="13">
        <v>1</v>
      </c>
      <c r="H47" s="3">
        <f t="shared" si="0"/>
        <v>0.8</v>
      </c>
      <c r="O47" s="2">
        <v>0.3</v>
      </c>
    </row>
    <row r="48" spans="2:15">
      <c r="B48" s="4">
        <v>36</v>
      </c>
      <c r="C48" s="2"/>
      <c r="D48" s="6">
        <v>1</v>
      </c>
      <c r="F48" s="13">
        <v>1</v>
      </c>
      <c r="H48" s="3">
        <f t="shared" si="0"/>
        <v>0.65</v>
      </c>
      <c r="O48" s="2">
        <v>0.15</v>
      </c>
    </row>
    <row r="49" spans="2:15">
      <c r="B49" s="4">
        <v>37</v>
      </c>
      <c r="C49" s="2"/>
      <c r="D49" s="6">
        <v>1</v>
      </c>
      <c r="F49" s="13">
        <v>0</v>
      </c>
      <c r="H49" s="3">
        <f t="shared" si="0"/>
        <v>0.25</v>
      </c>
      <c r="O49" s="2">
        <v>0.25</v>
      </c>
    </row>
    <row r="50" spans="2:15">
      <c r="B50" s="4">
        <v>38</v>
      </c>
      <c r="C50" s="2"/>
      <c r="D50" s="6">
        <v>1</v>
      </c>
      <c r="F50" s="13">
        <v>2</v>
      </c>
      <c r="H50" s="3">
        <f t="shared" si="0"/>
        <v>1.1200000000000001</v>
      </c>
      <c r="O50" s="2">
        <v>0.12</v>
      </c>
    </row>
    <row r="51" spans="2:15">
      <c r="B51" s="4">
        <v>39</v>
      </c>
      <c r="C51" s="2"/>
      <c r="D51" s="6">
        <v>1</v>
      </c>
      <c r="F51" s="13">
        <v>1</v>
      </c>
      <c r="H51" s="3">
        <f t="shared" si="0"/>
        <v>0.67999999999999994</v>
      </c>
      <c r="O51" s="2">
        <v>0.18</v>
      </c>
    </row>
    <row r="52" spans="2:15">
      <c r="B52" s="4">
        <v>40</v>
      </c>
      <c r="C52" s="2"/>
      <c r="D52" s="6">
        <v>1</v>
      </c>
      <c r="F52" s="13">
        <v>0</v>
      </c>
      <c r="H52" s="3">
        <f t="shared" si="0"/>
        <v>0.2</v>
      </c>
      <c r="O52" s="2">
        <v>0.2</v>
      </c>
    </row>
    <row r="53" spans="2:15">
      <c r="B53" s="4">
        <v>41</v>
      </c>
      <c r="C53" s="2"/>
      <c r="D53" s="6">
        <v>1</v>
      </c>
      <c r="F53" s="13">
        <v>2</v>
      </c>
      <c r="H53" s="3">
        <f t="shared" si="0"/>
        <v>1.1000000000000001</v>
      </c>
      <c r="O53" s="2">
        <v>0.1</v>
      </c>
    </row>
    <row r="54" spans="2:15">
      <c r="B54" s="4">
        <v>42</v>
      </c>
      <c r="C54" s="2"/>
      <c r="D54" s="6">
        <v>1</v>
      </c>
      <c r="F54" s="13">
        <v>1</v>
      </c>
      <c r="H54" s="3">
        <f t="shared" si="0"/>
        <v>0.7</v>
      </c>
      <c r="O54" s="2">
        <v>0.2</v>
      </c>
    </row>
    <row r="55" spans="2:15">
      <c r="B55" s="4">
        <v>43</v>
      </c>
      <c r="C55" s="2"/>
      <c r="D55" s="6">
        <v>1</v>
      </c>
      <c r="F55" s="13">
        <v>1</v>
      </c>
      <c r="H55" s="3">
        <f t="shared" si="0"/>
        <v>0.8</v>
      </c>
      <c r="O55" s="2">
        <v>0.3</v>
      </c>
    </row>
    <row r="56" spans="2:15">
      <c r="B56" s="4">
        <v>44</v>
      </c>
      <c r="C56" s="2"/>
      <c r="D56" s="6">
        <v>1</v>
      </c>
      <c r="F56" s="13">
        <v>0</v>
      </c>
      <c r="H56" s="3">
        <f t="shared" si="0"/>
        <v>0.15</v>
      </c>
      <c r="O56" s="2">
        <v>0.15</v>
      </c>
    </row>
    <row r="57" spans="2:15">
      <c r="B57" s="4">
        <v>45</v>
      </c>
      <c r="C57" s="2"/>
      <c r="D57" s="6">
        <v>1</v>
      </c>
      <c r="F57" s="13">
        <v>2</v>
      </c>
      <c r="H57" s="3">
        <f t="shared" si="0"/>
        <v>1.25</v>
      </c>
      <c r="O57" s="2">
        <v>0.25</v>
      </c>
    </row>
    <row r="58" spans="2:15">
      <c r="B58" s="4">
        <v>46</v>
      </c>
      <c r="C58" s="2"/>
      <c r="D58" s="6">
        <v>1</v>
      </c>
      <c r="F58" s="13">
        <v>1</v>
      </c>
      <c r="H58" s="3">
        <f t="shared" si="0"/>
        <v>0.62</v>
      </c>
      <c r="O58" s="2">
        <v>0.12</v>
      </c>
    </row>
    <row r="59" spans="2:15">
      <c r="B59" s="4">
        <v>47</v>
      </c>
      <c r="C59" s="2"/>
      <c r="D59" s="6">
        <v>1</v>
      </c>
      <c r="F59" s="13">
        <v>0</v>
      </c>
      <c r="H59" s="3">
        <f t="shared" si="0"/>
        <v>0.18</v>
      </c>
      <c r="O59" s="2">
        <v>0.18</v>
      </c>
    </row>
    <row r="60" spans="2:15">
      <c r="B60" s="4">
        <v>48</v>
      </c>
      <c r="C60" s="2"/>
      <c r="D60" s="6">
        <v>1</v>
      </c>
      <c r="F60" s="13">
        <v>0</v>
      </c>
      <c r="H60" s="3">
        <f t="shared" si="0"/>
        <v>0.2</v>
      </c>
      <c r="O60" s="2">
        <v>0.2</v>
      </c>
    </row>
    <row r="61" spans="2:15">
      <c r="B61" s="4">
        <v>49</v>
      </c>
      <c r="C61" s="2"/>
      <c r="D61" s="6">
        <v>1</v>
      </c>
      <c r="F61" s="13">
        <v>0</v>
      </c>
      <c r="H61" s="3">
        <f t="shared" si="0"/>
        <v>0.1</v>
      </c>
      <c r="O61" s="2">
        <v>0.1</v>
      </c>
    </row>
    <row r="62" spans="2:15">
      <c r="B62" s="4">
        <v>50</v>
      </c>
      <c r="C62" s="2"/>
      <c r="D62" s="6">
        <v>1</v>
      </c>
      <c r="F62" s="13">
        <v>1</v>
      </c>
      <c r="H62" s="3">
        <f t="shared" si="0"/>
        <v>0.7</v>
      </c>
      <c r="O62" s="2">
        <v>0.2</v>
      </c>
    </row>
    <row r="63" spans="2:15">
      <c r="B63" s="4">
        <v>51</v>
      </c>
      <c r="C63" s="2"/>
      <c r="D63" s="6">
        <v>1</v>
      </c>
      <c r="F63" s="13">
        <v>1</v>
      </c>
      <c r="H63" s="3">
        <f t="shared" si="0"/>
        <v>0.8</v>
      </c>
      <c r="O63" s="2">
        <v>0.3</v>
      </c>
    </row>
    <row r="64" spans="2:15">
      <c r="B64" s="4">
        <v>52</v>
      </c>
      <c r="C64" s="2"/>
      <c r="D64" s="6">
        <v>1</v>
      </c>
      <c r="F64" s="13">
        <v>1</v>
      </c>
      <c r="H64" s="3">
        <f t="shared" si="0"/>
        <v>0.65</v>
      </c>
      <c r="O64" s="2">
        <v>0.15</v>
      </c>
    </row>
    <row r="65" spans="2:15">
      <c r="B65" s="4">
        <v>53</v>
      </c>
      <c r="C65" s="2"/>
      <c r="D65" s="6">
        <v>1</v>
      </c>
      <c r="F65" s="13">
        <v>0</v>
      </c>
      <c r="H65" s="3">
        <f t="shared" si="0"/>
        <v>0.25</v>
      </c>
      <c r="O65" s="2">
        <v>0.25</v>
      </c>
    </row>
    <row r="66" spans="2:15">
      <c r="B66" s="4">
        <v>54</v>
      </c>
      <c r="C66" s="2"/>
      <c r="D66" s="6">
        <v>1</v>
      </c>
      <c r="F66" s="13">
        <v>2</v>
      </c>
      <c r="H66" s="3">
        <f t="shared" si="0"/>
        <v>1.1200000000000001</v>
      </c>
      <c r="O66" s="2">
        <v>0.12</v>
      </c>
    </row>
    <row r="67" spans="2:15">
      <c r="B67" s="4">
        <v>55</v>
      </c>
      <c r="C67" s="2"/>
      <c r="D67" s="6">
        <v>1</v>
      </c>
      <c r="F67" s="13">
        <v>0</v>
      </c>
      <c r="H67" s="3">
        <f t="shared" si="0"/>
        <v>0.18</v>
      </c>
      <c r="O67" s="2">
        <v>0.18</v>
      </c>
    </row>
    <row r="68" spans="2:15">
      <c r="B68" s="4">
        <v>56</v>
      </c>
      <c r="C68" s="2"/>
      <c r="D68" s="6">
        <v>1</v>
      </c>
      <c r="F68" s="13">
        <v>1</v>
      </c>
      <c r="H68" s="3">
        <f t="shared" si="0"/>
        <v>0.7</v>
      </c>
      <c r="O68" s="2">
        <v>0.2</v>
      </c>
    </row>
    <row r="69" spans="2:15">
      <c r="B69" s="4">
        <v>57</v>
      </c>
      <c r="C69" s="2"/>
      <c r="D69" s="6">
        <v>1</v>
      </c>
      <c r="F69" s="13">
        <v>0</v>
      </c>
      <c r="H69" s="3">
        <f t="shared" si="0"/>
        <v>0.1</v>
      </c>
      <c r="O69" s="2">
        <v>0.1</v>
      </c>
    </row>
    <row r="70" spans="2:15">
      <c r="B70" s="4">
        <v>58</v>
      </c>
      <c r="C70" s="2"/>
      <c r="D70" s="6">
        <v>1</v>
      </c>
      <c r="F70" s="13">
        <v>2</v>
      </c>
      <c r="H70" s="3">
        <f t="shared" si="0"/>
        <v>1.2</v>
      </c>
      <c r="O70" s="2">
        <v>0.2</v>
      </c>
    </row>
    <row r="71" spans="2:15">
      <c r="B71" s="4">
        <v>59</v>
      </c>
      <c r="C71" s="2"/>
      <c r="D71" s="6">
        <v>1</v>
      </c>
      <c r="F71" s="13">
        <v>0</v>
      </c>
      <c r="H71" s="3">
        <f t="shared" si="0"/>
        <v>0.3</v>
      </c>
      <c r="O71" s="2">
        <v>0.3</v>
      </c>
    </row>
    <row r="72" spans="2:15">
      <c r="B72" s="4">
        <v>60</v>
      </c>
      <c r="C72" s="2"/>
      <c r="D72" s="6">
        <v>1</v>
      </c>
      <c r="F72" s="13">
        <v>0</v>
      </c>
      <c r="H72" s="3">
        <f t="shared" si="0"/>
        <v>0.15</v>
      </c>
      <c r="O72" s="2">
        <v>0.15</v>
      </c>
    </row>
    <row r="73" spans="2:15">
      <c r="B73" s="4">
        <v>61</v>
      </c>
      <c r="C73" s="2"/>
      <c r="D73" s="6">
        <v>1</v>
      </c>
      <c r="F73" s="13">
        <v>1</v>
      </c>
      <c r="H73" s="3">
        <f t="shared" si="0"/>
        <v>0.75</v>
      </c>
      <c r="O73" s="2">
        <v>0.25</v>
      </c>
    </row>
    <row r="74" spans="2:15">
      <c r="B74" s="4">
        <v>62</v>
      </c>
      <c r="C74" s="2"/>
      <c r="D74" s="6">
        <v>1</v>
      </c>
      <c r="F74" s="13">
        <v>0</v>
      </c>
      <c r="H74" s="3">
        <f t="shared" si="0"/>
        <v>0.12</v>
      </c>
      <c r="O74" s="2">
        <v>0.12</v>
      </c>
    </row>
    <row r="75" spans="2:15">
      <c r="B75" s="4">
        <v>63</v>
      </c>
      <c r="C75" s="2"/>
      <c r="D75" s="6">
        <v>1</v>
      </c>
      <c r="F75" s="13">
        <v>12</v>
      </c>
      <c r="H75" s="3">
        <f t="shared" si="0"/>
        <v>6.18</v>
      </c>
      <c r="O75" s="2">
        <v>0.18</v>
      </c>
    </row>
    <row r="76" spans="2:15">
      <c r="B76" s="4">
        <v>64</v>
      </c>
      <c r="C76" s="2"/>
      <c r="D76" s="6">
        <v>1</v>
      </c>
      <c r="F76" s="13">
        <v>0</v>
      </c>
      <c r="H76" s="3">
        <f t="shared" si="0"/>
        <v>0.2</v>
      </c>
      <c r="O76" s="2">
        <v>0.2</v>
      </c>
    </row>
    <row r="77" spans="2:15">
      <c r="B77" s="4">
        <v>65</v>
      </c>
      <c r="C77" s="2"/>
      <c r="D77" s="6">
        <v>1</v>
      </c>
      <c r="F77" s="13">
        <v>1</v>
      </c>
      <c r="H77" s="3">
        <f t="shared" si="0"/>
        <v>0.6</v>
      </c>
      <c r="O77" s="2">
        <v>0.1</v>
      </c>
    </row>
    <row r="78" spans="2:15">
      <c r="B78" s="4">
        <v>66</v>
      </c>
      <c r="C78" s="2"/>
      <c r="D78" s="6">
        <v>1</v>
      </c>
      <c r="F78" s="13">
        <v>1</v>
      </c>
      <c r="H78" s="3">
        <f t="shared" ref="H78:H92" si="1">(F78*$N$13)+O78</f>
        <v>0.7</v>
      </c>
      <c r="O78" s="2">
        <v>0.2</v>
      </c>
    </row>
    <row r="79" spans="2:15">
      <c r="B79" s="4">
        <v>67</v>
      </c>
      <c r="C79" s="2"/>
      <c r="D79" s="6">
        <v>1</v>
      </c>
      <c r="F79" s="13">
        <v>2</v>
      </c>
      <c r="H79" s="3">
        <f t="shared" si="1"/>
        <v>1.3</v>
      </c>
      <c r="O79" s="2">
        <v>0.3</v>
      </c>
    </row>
    <row r="80" spans="2:15">
      <c r="B80" s="4">
        <v>68</v>
      </c>
      <c r="C80" s="2"/>
      <c r="D80" s="6">
        <v>1</v>
      </c>
      <c r="F80" s="13">
        <v>0</v>
      </c>
      <c r="H80" s="3">
        <f t="shared" si="1"/>
        <v>0.15</v>
      </c>
      <c r="O80" s="2">
        <v>0.15</v>
      </c>
    </row>
    <row r="81" spans="2:15">
      <c r="B81" s="4">
        <v>69</v>
      </c>
      <c r="C81" s="2"/>
      <c r="D81" s="6">
        <v>1</v>
      </c>
      <c r="F81" s="13">
        <v>2</v>
      </c>
      <c r="H81" s="3">
        <f t="shared" si="1"/>
        <v>1.25</v>
      </c>
      <c r="O81" s="2">
        <v>0.25</v>
      </c>
    </row>
    <row r="82" spans="2:15">
      <c r="B82" s="4">
        <v>70</v>
      </c>
      <c r="C82" s="2"/>
      <c r="D82" s="6">
        <v>1</v>
      </c>
      <c r="F82" s="13">
        <v>0</v>
      </c>
      <c r="H82" s="3">
        <f t="shared" si="1"/>
        <v>0.12</v>
      </c>
      <c r="O82" s="2">
        <v>0.12</v>
      </c>
    </row>
    <row r="83" spans="2:15">
      <c r="B83" s="4">
        <v>71</v>
      </c>
      <c r="C83" s="2"/>
      <c r="D83" s="6">
        <v>1</v>
      </c>
      <c r="F83" s="13">
        <v>1</v>
      </c>
      <c r="H83" s="3">
        <f t="shared" si="1"/>
        <v>0.67999999999999994</v>
      </c>
      <c r="O83" s="2">
        <v>0.18</v>
      </c>
    </row>
    <row r="84" spans="2:15">
      <c r="B84" s="4">
        <v>72</v>
      </c>
      <c r="C84" s="2"/>
      <c r="D84" s="6">
        <v>1</v>
      </c>
      <c r="F84" s="13">
        <v>2</v>
      </c>
      <c r="H84" s="3">
        <f t="shared" si="1"/>
        <v>1.2</v>
      </c>
      <c r="O84" s="2">
        <v>0.2</v>
      </c>
    </row>
    <row r="85" spans="2:15">
      <c r="B85" s="4">
        <v>73</v>
      </c>
      <c r="C85" s="2"/>
      <c r="D85" s="6">
        <v>1</v>
      </c>
      <c r="F85" s="13">
        <v>1</v>
      </c>
      <c r="H85" s="3">
        <f t="shared" si="1"/>
        <v>0.6</v>
      </c>
      <c r="O85" s="2">
        <v>0.1</v>
      </c>
    </row>
    <row r="86" spans="2:15">
      <c r="B86" s="4">
        <v>74</v>
      </c>
      <c r="C86" s="2"/>
      <c r="D86" s="6">
        <v>1</v>
      </c>
      <c r="F86" s="13">
        <v>0</v>
      </c>
      <c r="H86" s="3">
        <f t="shared" si="1"/>
        <v>0.2</v>
      </c>
      <c r="O86" s="2">
        <v>0.2</v>
      </c>
    </row>
    <row r="87" spans="2:15">
      <c r="B87" s="4">
        <v>75</v>
      </c>
      <c r="C87" s="2"/>
      <c r="D87" s="6">
        <v>1</v>
      </c>
      <c r="F87" s="13">
        <v>2</v>
      </c>
      <c r="H87" s="3">
        <f t="shared" si="1"/>
        <v>1.3</v>
      </c>
      <c r="O87" s="2">
        <v>0.3</v>
      </c>
    </row>
    <row r="88" spans="2:15">
      <c r="B88" s="4">
        <v>76</v>
      </c>
      <c r="C88" s="2"/>
      <c r="D88" s="6">
        <v>1</v>
      </c>
      <c r="F88" s="13">
        <v>0</v>
      </c>
      <c r="H88" s="3">
        <f t="shared" si="1"/>
        <v>0.15</v>
      </c>
      <c r="O88" s="2">
        <v>0.15</v>
      </c>
    </row>
    <row r="89" spans="2:15">
      <c r="B89" s="4">
        <v>77</v>
      </c>
      <c r="C89" s="2"/>
      <c r="D89" s="6">
        <v>1</v>
      </c>
      <c r="F89" s="13">
        <v>2</v>
      </c>
      <c r="H89" s="3">
        <f t="shared" si="1"/>
        <v>1.25</v>
      </c>
      <c r="O89" s="2">
        <v>0.25</v>
      </c>
    </row>
    <row r="90" spans="2:15">
      <c r="B90" s="4">
        <v>78</v>
      </c>
      <c r="C90" s="2"/>
      <c r="D90" s="6">
        <v>1</v>
      </c>
      <c r="F90" s="13">
        <v>0</v>
      </c>
      <c r="H90" s="3">
        <f t="shared" si="1"/>
        <v>0.12</v>
      </c>
      <c r="O90" s="2">
        <v>0.12</v>
      </c>
    </row>
    <row r="91" spans="2:15">
      <c r="B91" s="4">
        <v>79</v>
      </c>
      <c r="C91" s="2"/>
      <c r="D91" s="6">
        <v>1</v>
      </c>
      <c r="F91" s="13">
        <v>1</v>
      </c>
      <c r="H91" s="3">
        <f t="shared" si="1"/>
        <v>0.67999999999999994</v>
      </c>
      <c r="O91" s="2">
        <v>0.18</v>
      </c>
    </row>
    <row r="92" spans="2:15">
      <c r="B92" s="4">
        <v>80</v>
      </c>
      <c r="C92" s="2"/>
      <c r="D92" s="6">
        <v>1</v>
      </c>
      <c r="F92" s="13">
        <v>2</v>
      </c>
      <c r="H92" s="3">
        <f t="shared" si="1"/>
        <v>1.2</v>
      </c>
      <c r="O92" s="2">
        <v>0.2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69"/>
  <sheetViews>
    <sheetView topLeftCell="A10" workbookViewId="0">
      <selection activeCell="Q21" sqref="Q21"/>
    </sheetView>
  </sheetViews>
  <sheetFormatPr baseColWidth="10" defaultRowHeight="15" x14ac:dyDescent="0"/>
  <sheetData>
    <row r="3" spans="3:19">
      <c r="C3" s="9" t="s">
        <v>11</v>
      </c>
      <c r="D3" s="9"/>
      <c r="E3" s="9" t="s">
        <v>18</v>
      </c>
      <c r="F3" s="9"/>
      <c r="G3" s="9" t="s">
        <v>12</v>
      </c>
      <c r="H3" s="9"/>
      <c r="M3" s="9" t="s">
        <v>13</v>
      </c>
      <c r="R3" s="12" t="s">
        <v>50</v>
      </c>
      <c r="S3" s="11" t="s">
        <v>24</v>
      </c>
    </row>
    <row r="4" spans="3:19">
      <c r="C4" s="4">
        <v>1</v>
      </c>
      <c r="D4" s="2"/>
      <c r="E4" s="6">
        <v>1</v>
      </c>
      <c r="F4" s="2"/>
      <c r="G4" s="6">
        <v>0</v>
      </c>
      <c r="H4" s="6">
        <v>2</v>
      </c>
      <c r="I4" s="6">
        <v>0</v>
      </c>
      <c r="J4" s="6">
        <v>0</v>
      </c>
      <c r="M4" s="3">
        <f t="array" ref="M4:M11">MMULT(G4:J11,R4:R7)+S4:S11</f>
        <v>-1.9</v>
      </c>
      <c r="R4" s="2">
        <v>0.5</v>
      </c>
      <c r="S4" s="2">
        <v>0.1</v>
      </c>
    </row>
    <row r="5" spans="3:19">
      <c r="C5" s="4">
        <v>2</v>
      </c>
      <c r="D5" s="2"/>
      <c r="E5" s="6">
        <v>1</v>
      </c>
      <c r="F5" s="2"/>
      <c r="G5" s="6">
        <v>1</v>
      </c>
      <c r="H5" s="6">
        <v>1</v>
      </c>
      <c r="I5" s="6">
        <v>2</v>
      </c>
      <c r="J5" s="6">
        <v>1</v>
      </c>
      <c r="M5" s="3">
        <v>1.2</v>
      </c>
      <c r="R5" s="2">
        <v>-1</v>
      </c>
      <c r="S5" s="2">
        <v>0.2</v>
      </c>
    </row>
    <row r="6" spans="3:19">
      <c r="C6" s="4">
        <v>3</v>
      </c>
      <c r="D6" s="2"/>
      <c r="E6" s="6">
        <v>1</v>
      </c>
      <c r="F6" s="2"/>
      <c r="G6" s="6">
        <v>2</v>
      </c>
      <c r="H6" s="6">
        <v>0</v>
      </c>
      <c r="I6" s="6">
        <v>0</v>
      </c>
      <c r="J6" s="6">
        <v>2</v>
      </c>
      <c r="M6" s="3">
        <v>0.3</v>
      </c>
      <c r="R6" s="2">
        <v>1</v>
      </c>
      <c r="S6" s="2">
        <v>0.3</v>
      </c>
    </row>
    <row r="7" spans="3:19">
      <c r="C7" s="4">
        <v>4</v>
      </c>
      <c r="D7" s="2"/>
      <c r="E7" s="6">
        <v>1</v>
      </c>
      <c r="F7" s="2"/>
      <c r="G7" s="6">
        <v>1</v>
      </c>
      <c r="H7" s="6">
        <v>2</v>
      </c>
      <c r="I7" s="6">
        <v>2</v>
      </c>
      <c r="J7" s="6">
        <v>1</v>
      </c>
      <c r="M7" s="3">
        <v>0.15</v>
      </c>
      <c r="R7" s="2">
        <v>-0.5</v>
      </c>
      <c r="S7" s="2">
        <v>0.15</v>
      </c>
    </row>
    <row r="8" spans="3:19">
      <c r="C8" s="4">
        <v>5</v>
      </c>
      <c r="D8" s="2"/>
      <c r="E8" s="6">
        <v>1</v>
      </c>
      <c r="F8" s="2"/>
      <c r="G8" s="6">
        <v>2</v>
      </c>
      <c r="H8" s="6">
        <v>1</v>
      </c>
      <c r="I8" s="6">
        <v>1</v>
      </c>
      <c r="J8" s="6">
        <v>2</v>
      </c>
      <c r="M8" s="3">
        <v>0.25</v>
      </c>
      <c r="R8" s="2"/>
      <c r="S8" s="2">
        <v>0.25</v>
      </c>
    </row>
    <row r="9" spans="3:19">
      <c r="C9" s="4">
        <v>6</v>
      </c>
      <c r="D9" s="2"/>
      <c r="E9" s="6">
        <v>1</v>
      </c>
      <c r="F9" s="2"/>
      <c r="G9" s="6">
        <v>0</v>
      </c>
      <c r="H9" s="6">
        <v>2</v>
      </c>
      <c r="I9" s="6">
        <v>2</v>
      </c>
      <c r="J9" s="6">
        <v>0</v>
      </c>
      <c r="M9" s="3">
        <v>0.12</v>
      </c>
      <c r="R9" s="2"/>
      <c r="S9" s="2">
        <v>0.12</v>
      </c>
    </row>
    <row r="10" spans="3:19">
      <c r="C10" s="4">
        <v>7</v>
      </c>
      <c r="D10" s="2"/>
      <c r="E10" s="6">
        <v>1</v>
      </c>
      <c r="F10" s="2"/>
      <c r="G10" s="6">
        <v>1</v>
      </c>
      <c r="H10" s="6">
        <v>2</v>
      </c>
      <c r="I10" s="6">
        <v>1</v>
      </c>
      <c r="J10" s="6">
        <v>2</v>
      </c>
      <c r="M10" s="3">
        <v>-1.32</v>
      </c>
      <c r="R10" s="2"/>
      <c r="S10" s="2">
        <v>0.18</v>
      </c>
    </row>
    <row r="11" spans="3:19">
      <c r="C11" s="4">
        <v>8</v>
      </c>
      <c r="D11" s="2"/>
      <c r="E11" s="6">
        <v>1</v>
      </c>
      <c r="F11" s="2"/>
      <c r="G11" s="6">
        <v>2</v>
      </c>
      <c r="H11" s="6">
        <v>0</v>
      </c>
      <c r="I11" s="6">
        <v>0</v>
      </c>
      <c r="J11" s="6">
        <v>2</v>
      </c>
      <c r="M11" s="3">
        <v>0.2</v>
      </c>
      <c r="R11" s="2"/>
      <c r="S11" s="2">
        <v>0.2</v>
      </c>
    </row>
    <row r="13" spans="3:19">
      <c r="R13" t="s">
        <v>42</v>
      </c>
      <c r="S13">
        <f t="array" ref="S13">AVERAGE(S4:S11)</f>
        <v>0.1875</v>
      </c>
    </row>
    <row r="15" spans="3:19">
      <c r="G15" t="s">
        <v>51</v>
      </c>
    </row>
    <row r="16" spans="3:19">
      <c r="G16" s="50">
        <f>CORREL($G$4:$G$11,H4:H11)</f>
        <v>-0.82076773429495486</v>
      </c>
      <c r="H16" s="50">
        <f>CORREL($G$4:$G$11,I4:I11)</f>
        <v>-0.36980013081681945</v>
      </c>
      <c r="I16" s="50">
        <f>CORREL($G$4:$G$11,J4:J11)</f>
        <v>0.91732864421200833</v>
      </c>
    </row>
    <row r="17" spans="3:14">
      <c r="G17" s="50"/>
      <c r="H17" s="50">
        <f>CORREL($H$4:$H$11,I4:I11)</f>
        <v>0.5222329678670935</v>
      </c>
      <c r="I17" s="50">
        <f>CORREL($H$4:$H$11,J4:J11)</f>
        <v>-0.63636363636363635</v>
      </c>
    </row>
    <row r="18" spans="3:14">
      <c r="G18" s="50"/>
      <c r="H18" s="50"/>
      <c r="I18" s="50">
        <f>CORREL(I4:I11,J4:J11)</f>
        <v>-0.3481553119113957</v>
      </c>
    </row>
    <row r="23" spans="3:14" s="20" customFormat="1"/>
    <row r="25" spans="3:14">
      <c r="C25" s="12" t="s">
        <v>56</v>
      </c>
      <c r="E25" s="9"/>
      <c r="K25" s="2"/>
      <c r="L25" s="2"/>
    </row>
    <row r="26" spans="3:14">
      <c r="E26" s="9"/>
      <c r="K26" s="2"/>
      <c r="L26" s="2"/>
    </row>
    <row r="27" spans="3:14">
      <c r="C27" s="9" t="s">
        <v>2</v>
      </c>
      <c r="D27" s="2"/>
      <c r="E27" s="9" t="s">
        <v>28</v>
      </c>
      <c r="F27" s="2"/>
      <c r="G27" s="2"/>
      <c r="H27" s="2"/>
      <c r="I27" s="2"/>
      <c r="J27" s="9" t="s">
        <v>20</v>
      </c>
      <c r="K27" s="2"/>
      <c r="L27" s="9" t="s">
        <v>21</v>
      </c>
      <c r="M27" s="2"/>
      <c r="N27" s="9" t="s">
        <v>55</v>
      </c>
    </row>
    <row r="28" spans="3:14">
      <c r="C28" s="6">
        <f t="array" ref="C28">MMULT(TRANSPOSE(E4:E11),E4:E11)</f>
        <v>8</v>
      </c>
      <c r="D28" s="17"/>
      <c r="E28" s="6">
        <f t="array" ref="E28:H28">TRANSPOSE(C31:C34)</f>
        <v>9</v>
      </c>
      <c r="F28" s="6">
        <v>10</v>
      </c>
      <c r="G28" s="6">
        <v>8</v>
      </c>
      <c r="H28" s="6">
        <v>10</v>
      </c>
      <c r="I28" s="2"/>
      <c r="J28" s="19">
        <f t="array" ref="J28">MMULT(TRANSPOSE(E4:E11),M4:M11)</f>
        <v>-1</v>
      </c>
      <c r="K28" s="2"/>
      <c r="L28" s="10">
        <f>R39</f>
        <v>0.15772727272726764</v>
      </c>
      <c r="M28" s="2"/>
      <c r="N28" s="2">
        <f>S13</f>
        <v>0.1875</v>
      </c>
    </row>
    <row r="29" spans="3:14">
      <c r="C29" s="17"/>
      <c r="D29" s="18"/>
      <c r="E29" s="2"/>
      <c r="F29" s="2"/>
      <c r="G29" s="2"/>
      <c r="H29" s="2"/>
      <c r="I29" s="2"/>
      <c r="J29" s="17"/>
      <c r="K29" s="2"/>
      <c r="L29" s="2"/>
      <c r="M29" s="2"/>
      <c r="N29" s="2"/>
    </row>
    <row r="30" spans="3:14">
      <c r="C30" s="9" t="s">
        <v>26</v>
      </c>
      <c r="D30" s="2"/>
      <c r="E30" s="9" t="s">
        <v>27</v>
      </c>
      <c r="F30" s="2"/>
      <c r="G30" s="2"/>
      <c r="H30" s="2"/>
      <c r="I30" s="2"/>
      <c r="J30" s="9" t="s">
        <v>29</v>
      </c>
      <c r="K30" s="2"/>
      <c r="L30" s="2"/>
      <c r="M30" s="2"/>
      <c r="N30" s="2"/>
    </row>
    <row r="31" spans="3:14">
      <c r="C31" s="6">
        <f t="array" ref="C31:C34">MMULT(TRANSPOSE(G4:J11),E4:E11)</f>
        <v>9</v>
      </c>
      <c r="D31" s="2"/>
      <c r="E31" s="6">
        <f t="array" ref="E31:H34">MMULT(TRANSPOSE(G4:J11),G4:J11)</f>
        <v>15</v>
      </c>
      <c r="F31" s="6">
        <v>7</v>
      </c>
      <c r="G31" s="6">
        <v>7</v>
      </c>
      <c r="H31" s="6">
        <v>16</v>
      </c>
      <c r="I31" s="2"/>
      <c r="J31" s="3">
        <f t="array" ref="J31:J34">MMULT(TRANSPOSE(G4:J11),M4:M11)</f>
        <v>1.5299999999999998</v>
      </c>
      <c r="K31" s="2"/>
      <c r="L31" s="10">
        <f>R40</f>
        <v>0.52454545454546131</v>
      </c>
      <c r="M31" s="2"/>
      <c r="N31" s="2">
        <f>R4</f>
        <v>0.5</v>
      </c>
    </row>
    <row r="32" spans="3:14">
      <c r="C32" s="6">
        <v>10</v>
      </c>
      <c r="D32" s="2"/>
      <c r="E32" s="6">
        <v>7</v>
      </c>
      <c r="F32" s="6">
        <v>18</v>
      </c>
      <c r="G32" s="6">
        <v>13</v>
      </c>
      <c r="H32" s="6">
        <v>9</v>
      </c>
      <c r="I32" s="2"/>
      <c r="J32" s="3">
        <v>-4.45</v>
      </c>
      <c r="K32" s="2"/>
      <c r="L32" s="10">
        <f t="shared" ref="L32:L34" si="0">R41</f>
        <v>-1.0299999999999969</v>
      </c>
      <c r="M32" s="2"/>
      <c r="N32" s="2">
        <f t="shared" ref="N32:N34" si="1">R5</f>
        <v>-1</v>
      </c>
    </row>
    <row r="33" spans="3:18">
      <c r="C33" s="6">
        <v>8</v>
      </c>
      <c r="D33" s="2"/>
      <c r="E33" s="6">
        <v>7</v>
      </c>
      <c r="F33" s="6">
        <v>13</v>
      </c>
      <c r="G33" s="6">
        <v>14</v>
      </c>
      <c r="H33" s="6">
        <v>8</v>
      </c>
      <c r="I33" s="2"/>
      <c r="J33" s="3">
        <v>1.8699999999999994</v>
      </c>
      <c r="K33" s="2"/>
      <c r="L33" s="10">
        <f t="shared" si="0"/>
        <v>1.0095454545454539</v>
      </c>
      <c r="M33" s="2"/>
      <c r="N33" s="2">
        <f t="shared" si="1"/>
        <v>1</v>
      </c>
    </row>
    <row r="34" spans="3:18">
      <c r="C34" s="6">
        <v>10</v>
      </c>
      <c r="D34" s="2"/>
      <c r="E34" s="6">
        <v>16</v>
      </c>
      <c r="F34" s="6">
        <v>9</v>
      </c>
      <c r="G34" s="6">
        <v>8</v>
      </c>
      <c r="H34" s="6">
        <v>18</v>
      </c>
      <c r="I34" s="2"/>
      <c r="J34" s="3">
        <v>0.20999999999999963</v>
      </c>
      <c r="K34" s="2"/>
      <c r="L34" s="10">
        <f t="shared" si="0"/>
        <v>-0.47590909090909594</v>
      </c>
      <c r="M34" s="2"/>
      <c r="N34" s="2">
        <f t="shared" si="1"/>
        <v>-0.5</v>
      </c>
    </row>
    <row r="35" spans="3:18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3:18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3:18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3:18">
      <c r="C38" s="9" t="s">
        <v>52</v>
      </c>
      <c r="D38" s="2"/>
      <c r="E38" s="2"/>
      <c r="F38" s="2"/>
      <c r="G38" s="2"/>
      <c r="H38" s="2"/>
      <c r="I38" s="2"/>
      <c r="J38" s="9" t="s">
        <v>53</v>
      </c>
      <c r="K38" s="2"/>
      <c r="L38" s="2"/>
      <c r="M38" s="2"/>
      <c r="N38" s="2"/>
      <c r="P38" s="9" t="s">
        <v>54</v>
      </c>
      <c r="R38" s="9" t="s">
        <v>21</v>
      </c>
    </row>
    <row r="39" spans="3:18">
      <c r="C39" s="6">
        <f>C28</f>
        <v>8</v>
      </c>
      <c r="D39" s="6">
        <f>E28</f>
        <v>9</v>
      </c>
      <c r="E39" s="6">
        <f t="shared" ref="E39:G39" si="2">F28</f>
        <v>10</v>
      </c>
      <c r="F39" s="6">
        <f t="shared" si="2"/>
        <v>8</v>
      </c>
      <c r="G39" s="6">
        <f t="shared" si="2"/>
        <v>10</v>
      </c>
      <c r="H39" s="2"/>
      <c r="I39" s="2"/>
      <c r="J39" s="13">
        <f t="array" ref="J39:N43">MINVERSE(C39:G43)</f>
        <v>3.8920454545454497</v>
      </c>
      <c r="K39" s="13">
        <v>-2.7840909090909056</v>
      </c>
      <c r="L39" s="13">
        <v>-1.7499999999999971</v>
      </c>
      <c r="M39" s="13">
        <v>0.15340909090909</v>
      </c>
      <c r="N39" s="13">
        <v>1.119318181818181</v>
      </c>
      <c r="P39" s="19">
        <f>J28</f>
        <v>-1</v>
      </c>
      <c r="R39" s="10">
        <f t="array" ref="R39:R43">MMULT(J39:N43,P39:P43)</f>
        <v>0.15772727272726764</v>
      </c>
    </row>
    <row r="40" spans="3:18">
      <c r="C40" s="6">
        <f>C31</f>
        <v>9</v>
      </c>
      <c r="D40" s="6">
        <f>E31</f>
        <v>15</v>
      </c>
      <c r="E40" s="6">
        <f t="shared" ref="E40:G40" si="3">F31</f>
        <v>7</v>
      </c>
      <c r="F40" s="6">
        <f t="shared" si="3"/>
        <v>7</v>
      </c>
      <c r="G40" s="6">
        <f t="shared" si="3"/>
        <v>16</v>
      </c>
      <c r="H40" s="2"/>
      <c r="I40" s="2"/>
      <c r="J40" s="13">
        <v>-2.7840909090909065</v>
      </c>
      <c r="K40" s="13">
        <v>3.5681818181818183</v>
      </c>
      <c r="L40" s="13">
        <v>1.4999999999999982</v>
      </c>
      <c r="M40" s="13">
        <v>-0.30681818181818088</v>
      </c>
      <c r="N40" s="13">
        <v>-2.2386363636363651</v>
      </c>
      <c r="P40" s="3">
        <f>J31</f>
        <v>1.5299999999999998</v>
      </c>
      <c r="R40" s="10">
        <v>0.52454545454546131</v>
      </c>
    </row>
    <row r="41" spans="3:18">
      <c r="C41" s="6">
        <f t="shared" ref="C41:C43" si="4">C32</f>
        <v>10</v>
      </c>
      <c r="D41" s="6">
        <f t="shared" ref="D41:G43" si="5">E32</f>
        <v>7</v>
      </c>
      <c r="E41" s="6">
        <f t="shared" si="5"/>
        <v>18</v>
      </c>
      <c r="F41" s="6">
        <f t="shared" si="5"/>
        <v>13</v>
      </c>
      <c r="G41" s="6">
        <f t="shared" si="5"/>
        <v>9</v>
      </c>
      <c r="H41" s="2"/>
      <c r="I41" s="2"/>
      <c r="J41" s="13">
        <v>-1.7499999999999976</v>
      </c>
      <c r="K41" s="13">
        <v>1.4999999999999987</v>
      </c>
      <c r="L41" s="13">
        <v>0.99999999999999856</v>
      </c>
      <c r="M41" s="13">
        <v>-0.24999999999999944</v>
      </c>
      <c r="N41" s="13">
        <v>-0.75</v>
      </c>
      <c r="P41" s="3">
        <f>J32</f>
        <v>-4.45</v>
      </c>
      <c r="R41" s="10">
        <v>-1.0299999999999969</v>
      </c>
    </row>
    <row r="42" spans="3:18">
      <c r="C42" s="6">
        <f t="shared" si="4"/>
        <v>8</v>
      </c>
      <c r="D42" s="6">
        <f t="shared" si="5"/>
        <v>7</v>
      </c>
      <c r="E42" s="6">
        <f t="shared" si="5"/>
        <v>13</v>
      </c>
      <c r="F42" s="6">
        <f t="shared" si="5"/>
        <v>14</v>
      </c>
      <c r="G42" s="6">
        <f t="shared" si="5"/>
        <v>8</v>
      </c>
      <c r="H42" s="2"/>
      <c r="I42" s="2"/>
      <c r="J42" s="13">
        <v>0.15340909090909038</v>
      </c>
      <c r="K42" s="13">
        <v>-0.30681818181818149</v>
      </c>
      <c r="L42" s="13">
        <v>-0.24999999999999969</v>
      </c>
      <c r="M42" s="13">
        <v>0.25568181818181801</v>
      </c>
      <c r="N42" s="13">
        <v>0.19886363636363633</v>
      </c>
      <c r="P42" s="3">
        <f>J33</f>
        <v>1.8699999999999994</v>
      </c>
      <c r="R42" s="10">
        <v>1.0095454545454539</v>
      </c>
    </row>
    <row r="43" spans="3:18">
      <c r="C43" s="6">
        <f t="shared" si="4"/>
        <v>10</v>
      </c>
      <c r="D43" s="6">
        <f t="shared" si="5"/>
        <v>16</v>
      </c>
      <c r="E43" s="6">
        <f t="shared" si="5"/>
        <v>9</v>
      </c>
      <c r="F43" s="6">
        <f t="shared" si="5"/>
        <v>8</v>
      </c>
      <c r="G43" s="6">
        <f t="shared" si="5"/>
        <v>18</v>
      </c>
      <c r="H43" s="2"/>
      <c r="I43" s="2"/>
      <c r="J43" s="13">
        <v>1.1193181818181814</v>
      </c>
      <c r="K43" s="13">
        <v>-2.2386363636363651</v>
      </c>
      <c r="L43" s="13">
        <v>-0.74999999999999944</v>
      </c>
      <c r="M43" s="13">
        <v>0.19886363636363583</v>
      </c>
      <c r="N43" s="13">
        <v>1.7102272727272745</v>
      </c>
      <c r="P43" s="3">
        <f>J34</f>
        <v>0.20999999999999963</v>
      </c>
      <c r="R43" s="10">
        <v>-0.47590909090909594</v>
      </c>
    </row>
    <row r="48" spans="3:18" s="21" customFormat="1"/>
    <row r="50" spans="3:18">
      <c r="C50" s="12" t="s">
        <v>57</v>
      </c>
      <c r="J50" s="9" t="s">
        <v>31</v>
      </c>
    </row>
    <row r="51" spans="3:18">
      <c r="J51" s="16">
        <v>0.1</v>
      </c>
    </row>
    <row r="53" spans="3:18">
      <c r="C53" s="9" t="s">
        <v>2</v>
      </c>
      <c r="D53" s="2"/>
      <c r="E53" s="9" t="s">
        <v>28</v>
      </c>
      <c r="F53" s="2"/>
      <c r="G53" s="2"/>
      <c r="H53" s="2"/>
      <c r="I53" s="2"/>
      <c r="J53" s="9" t="s">
        <v>20</v>
      </c>
      <c r="K53" s="2"/>
      <c r="L53" s="9" t="s">
        <v>21</v>
      </c>
      <c r="M53" s="2"/>
      <c r="N53" s="9" t="s">
        <v>55</v>
      </c>
    </row>
    <row r="54" spans="3:18">
      <c r="C54" s="6">
        <f>C28</f>
        <v>8</v>
      </c>
      <c r="D54" s="17"/>
      <c r="E54" s="6">
        <f>E28</f>
        <v>9</v>
      </c>
      <c r="F54" s="6">
        <f t="shared" ref="F54:H54" si="6">F28</f>
        <v>10</v>
      </c>
      <c r="G54" s="6">
        <f t="shared" si="6"/>
        <v>8</v>
      </c>
      <c r="H54" s="6">
        <f t="shared" si="6"/>
        <v>10</v>
      </c>
      <c r="I54" s="2"/>
      <c r="J54" s="19">
        <f>J28</f>
        <v>-1</v>
      </c>
      <c r="K54" s="2"/>
      <c r="L54" s="10">
        <f>R65</f>
        <v>0.13823603157953085</v>
      </c>
      <c r="M54" s="2"/>
      <c r="N54" s="2">
        <f>N28</f>
        <v>0.1875</v>
      </c>
    </row>
    <row r="55" spans="3:18">
      <c r="C55" s="17"/>
      <c r="D55" s="18"/>
      <c r="E55" s="2"/>
      <c r="F55" s="2"/>
      <c r="G55" s="2"/>
      <c r="H55" s="2"/>
      <c r="I55" s="2"/>
      <c r="J55" s="17"/>
      <c r="K55" s="2"/>
      <c r="L55" s="2"/>
      <c r="M55" s="2"/>
      <c r="N55" s="2"/>
    </row>
    <row r="56" spans="3:18">
      <c r="C56" s="9" t="s">
        <v>26</v>
      </c>
      <c r="D56" s="2"/>
      <c r="E56" s="9" t="s">
        <v>30</v>
      </c>
      <c r="F56" s="2"/>
      <c r="G56" s="2"/>
      <c r="H56" s="2"/>
      <c r="I56" s="2"/>
      <c r="J56" s="9" t="s">
        <v>29</v>
      </c>
      <c r="K56" s="2"/>
      <c r="L56" s="2"/>
      <c r="M56" s="2"/>
      <c r="N56" s="2"/>
    </row>
    <row r="57" spans="3:18">
      <c r="C57" s="6">
        <f>C31</f>
        <v>9</v>
      </c>
      <c r="D57" s="2"/>
      <c r="E57" s="6">
        <f>E31+J51</f>
        <v>15.1</v>
      </c>
      <c r="F57" s="6">
        <f t="shared" ref="F57:H57" si="7">F31</f>
        <v>7</v>
      </c>
      <c r="G57" s="6">
        <f t="shared" si="7"/>
        <v>7</v>
      </c>
      <c r="H57" s="6">
        <f t="shared" si="7"/>
        <v>16</v>
      </c>
      <c r="I57" s="2"/>
      <c r="J57" s="3">
        <f>J31</f>
        <v>1.5299999999999998</v>
      </c>
      <c r="K57" s="2"/>
      <c r="L57" s="10">
        <f>R66</f>
        <v>0.45360211099248537</v>
      </c>
      <c r="M57" s="2"/>
      <c r="N57" s="2">
        <f>N31</f>
        <v>0.5</v>
      </c>
    </row>
    <row r="58" spans="3:18">
      <c r="C58" s="6">
        <f t="shared" ref="C58:C60" si="8">C32</f>
        <v>10</v>
      </c>
      <c r="D58" s="2"/>
      <c r="E58" s="6">
        <f t="shared" ref="E58:H60" si="9">E32</f>
        <v>7</v>
      </c>
      <c r="F58" s="6">
        <f>F32+J51</f>
        <v>18.100000000000001</v>
      </c>
      <c r="G58" s="6">
        <f t="shared" si="9"/>
        <v>13</v>
      </c>
      <c r="H58" s="6">
        <f t="shared" si="9"/>
        <v>9</v>
      </c>
      <c r="I58" s="2"/>
      <c r="J58" s="3">
        <f t="shared" ref="J58:J60" si="10">J32</f>
        <v>-4.45</v>
      </c>
      <c r="K58" s="2"/>
      <c r="L58" s="10">
        <f t="shared" ref="L58:L60" si="11">R67</f>
        <v>-1.003231240234759</v>
      </c>
      <c r="M58" s="2"/>
      <c r="N58" s="2">
        <f t="shared" ref="N58:N60" si="12">N32</f>
        <v>-1</v>
      </c>
    </row>
    <row r="59" spans="3:18">
      <c r="C59" s="6">
        <f t="shared" si="8"/>
        <v>8</v>
      </c>
      <c r="D59" s="2"/>
      <c r="E59" s="6">
        <f t="shared" si="9"/>
        <v>7</v>
      </c>
      <c r="F59" s="6">
        <f t="shared" si="9"/>
        <v>13</v>
      </c>
      <c r="G59" s="6">
        <f>G33+J51</f>
        <v>14.1</v>
      </c>
      <c r="H59" s="6">
        <f t="shared" si="9"/>
        <v>8</v>
      </c>
      <c r="I59" s="2"/>
      <c r="J59" s="3">
        <f t="shared" si="10"/>
        <v>1.8699999999999994</v>
      </c>
      <c r="K59" s="2"/>
      <c r="L59" s="10">
        <f t="shared" si="11"/>
        <v>0.98125960686299285</v>
      </c>
      <c r="M59" s="2"/>
      <c r="N59" s="2">
        <f t="shared" si="12"/>
        <v>1</v>
      </c>
    </row>
    <row r="60" spans="3:18">
      <c r="C60" s="6">
        <f t="shared" si="8"/>
        <v>10</v>
      </c>
      <c r="D60" s="2"/>
      <c r="E60" s="6">
        <f t="shared" si="9"/>
        <v>16</v>
      </c>
      <c r="F60" s="6">
        <f t="shared" si="9"/>
        <v>9</v>
      </c>
      <c r="G60" s="6">
        <f t="shared" si="9"/>
        <v>8</v>
      </c>
      <c r="H60" s="6">
        <f>H34+J51</f>
        <v>18.100000000000001</v>
      </c>
      <c r="I60" s="2"/>
      <c r="J60" s="3">
        <f t="shared" si="10"/>
        <v>0.20999999999999963</v>
      </c>
      <c r="K60" s="2"/>
      <c r="L60" s="10">
        <f t="shared" si="11"/>
        <v>-0.40060717041249527</v>
      </c>
      <c r="M60" s="2"/>
      <c r="N60" s="2">
        <f t="shared" si="12"/>
        <v>-0.5</v>
      </c>
    </row>
    <row r="61" spans="3:18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8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8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8">
      <c r="C64" s="9" t="s">
        <v>52</v>
      </c>
      <c r="D64" s="2"/>
      <c r="E64" s="2"/>
      <c r="F64" s="2"/>
      <c r="G64" s="2"/>
      <c r="H64" s="2"/>
      <c r="I64" s="2"/>
      <c r="J64" s="9" t="s">
        <v>53</v>
      </c>
      <c r="K64" s="2"/>
      <c r="L64" s="2"/>
      <c r="M64" s="2"/>
      <c r="N64" s="2"/>
      <c r="P64" s="9" t="s">
        <v>54</v>
      </c>
      <c r="R64" s="9" t="s">
        <v>21</v>
      </c>
    </row>
    <row r="65" spans="3:18">
      <c r="C65" s="6">
        <f>C54</f>
        <v>8</v>
      </c>
      <c r="D65" s="6">
        <f>E54</f>
        <v>9</v>
      </c>
      <c r="E65" s="6">
        <f t="shared" ref="E65:G65" si="13">F54</f>
        <v>10</v>
      </c>
      <c r="F65" s="6">
        <f t="shared" si="13"/>
        <v>8</v>
      </c>
      <c r="G65" s="6">
        <f t="shared" si="13"/>
        <v>10</v>
      </c>
      <c r="H65" s="2"/>
      <c r="I65" s="2"/>
      <c r="J65" s="13">
        <f t="array" ref="J65:N69">MINVERSE(C65:G69)</f>
        <v>3.0974196757889976</v>
      </c>
      <c r="K65" s="13">
        <v>-1.8200074820999692</v>
      </c>
      <c r="L65" s="13">
        <v>-1.3058331705098529</v>
      </c>
      <c r="M65" s="13">
        <v>5.3154918813879501E-2</v>
      </c>
      <c r="N65" s="13">
        <v>0.52338022871752288</v>
      </c>
      <c r="P65" s="19">
        <f>J54</f>
        <v>-1</v>
      </c>
      <c r="R65" s="10">
        <f t="array" ref="R65:R69">MMULT(J65:N69,P65:P69)</f>
        <v>0.13823603157953085</v>
      </c>
    </row>
    <row r="66" spans="3:18">
      <c r="C66" s="6">
        <f>C57</f>
        <v>9</v>
      </c>
      <c r="D66" s="6">
        <f>E57</f>
        <v>15.1</v>
      </c>
      <c r="E66" s="6">
        <f t="shared" ref="E66:G66" si="14">F57</f>
        <v>7</v>
      </c>
      <c r="F66" s="6">
        <f t="shared" si="14"/>
        <v>7</v>
      </c>
      <c r="G66" s="6">
        <f t="shared" si="14"/>
        <v>16</v>
      </c>
      <c r="H66" s="2"/>
      <c r="I66" s="2"/>
      <c r="J66" s="13">
        <v>-1.8200074820999719</v>
      </c>
      <c r="K66" s="13">
        <v>2.2878687951751733</v>
      </c>
      <c r="L66" s="13">
        <v>0.9514003597009536</v>
      </c>
      <c r="M66" s="13">
        <v>-0.18018390494932168</v>
      </c>
      <c r="N66" s="13">
        <v>-1.4103291657191748</v>
      </c>
      <c r="P66" s="3">
        <f>J57</f>
        <v>1.5299999999999998</v>
      </c>
      <c r="R66" s="10">
        <v>0.45360211099248537</v>
      </c>
    </row>
    <row r="67" spans="3:18">
      <c r="C67" s="6">
        <f t="shared" ref="C67:C69" si="15">C58</f>
        <v>10</v>
      </c>
      <c r="D67" s="6">
        <f t="shared" ref="D67:G67" si="16">E58</f>
        <v>7</v>
      </c>
      <c r="E67" s="6">
        <f t="shared" si="16"/>
        <v>18.100000000000001</v>
      </c>
      <c r="F67" s="6">
        <f t="shared" si="16"/>
        <v>13</v>
      </c>
      <c r="G67" s="6">
        <f t="shared" si="16"/>
        <v>9</v>
      </c>
      <c r="H67" s="2"/>
      <c r="I67" s="2"/>
      <c r="J67" s="13">
        <v>-1.3058331705098527</v>
      </c>
      <c r="K67" s="13">
        <v>0.95140035970095238</v>
      </c>
      <c r="L67" s="13">
        <v>0.74726973370525807</v>
      </c>
      <c r="M67" s="13">
        <v>-0.18918643165848498</v>
      </c>
      <c r="N67" s="13">
        <v>-0.40751437570144483</v>
      </c>
      <c r="P67" s="3">
        <f>J58</f>
        <v>-4.45</v>
      </c>
      <c r="R67" s="10">
        <v>-1.003231240234759</v>
      </c>
    </row>
    <row r="68" spans="3:18">
      <c r="C68" s="6">
        <f t="shared" si="15"/>
        <v>8</v>
      </c>
      <c r="D68" s="6">
        <f t="shared" ref="D68:G68" si="17">E59</f>
        <v>7</v>
      </c>
      <c r="E68" s="6">
        <f t="shared" si="17"/>
        <v>13</v>
      </c>
      <c r="F68" s="6">
        <f t="shared" si="17"/>
        <v>14.1</v>
      </c>
      <c r="G68" s="6">
        <f t="shared" si="17"/>
        <v>8</v>
      </c>
      <c r="H68" s="2"/>
      <c r="I68" s="2"/>
      <c r="J68" s="13">
        <v>5.3154918813879584E-2</v>
      </c>
      <c r="K68" s="13">
        <v>-0.18018390494932157</v>
      </c>
      <c r="L68" s="13">
        <v>-0.18918643165848503</v>
      </c>
      <c r="M68" s="13">
        <v>0.23699318275329265</v>
      </c>
      <c r="N68" s="13">
        <v>0.11923346485913663</v>
      </c>
      <c r="P68" s="3">
        <f>J59</f>
        <v>1.8699999999999994</v>
      </c>
      <c r="R68" s="10">
        <v>0.98125960686299285</v>
      </c>
    </row>
    <row r="69" spans="3:18">
      <c r="C69" s="6">
        <f t="shared" si="15"/>
        <v>10</v>
      </c>
      <c r="D69" s="6">
        <f t="shared" ref="D69:G69" si="18">E60</f>
        <v>16</v>
      </c>
      <c r="E69" s="6">
        <f t="shared" si="18"/>
        <v>9</v>
      </c>
      <c r="F69" s="6">
        <f t="shared" si="18"/>
        <v>8</v>
      </c>
      <c r="G69" s="6">
        <f t="shared" si="18"/>
        <v>18.100000000000001</v>
      </c>
      <c r="H69" s="2"/>
      <c r="I69" s="2"/>
      <c r="J69" s="13">
        <v>0.52338022871752554</v>
      </c>
      <c r="K69" s="13">
        <v>-1.4103291657191757</v>
      </c>
      <c r="L69" s="13">
        <v>-0.40751437570144605</v>
      </c>
      <c r="M69" s="13">
        <v>0.11923346485913676</v>
      </c>
      <c r="N69" s="13">
        <v>1.1627196699873743</v>
      </c>
      <c r="P69" s="3">
        <f>J60</f>
        <v>0.20999999999999963</v>
      </c>
      <c r="R69" s="10">
        <v>-0.40060717041249527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68"/>
  <sheetViews>
    <sheetView workbookViewId="0">
      <selection activeCell="J24" activeCellId="1" sqref="J21 J24"/>
    </sheetView>
  </sheetViews>
  <sheetFormatPr baseColWidth="10" defaultRowHeight="15" x14ac:dyDescent="0"/>
  <sheetData>
    <row r="3" spans="3:19">
      <c r="C3" s="9" t="s">
        <v>11</v>
      </c>
      <c r="D3" s="9"/>
      <c r="E3" s="9" t="s">
        <v>18</v>
      </c>
      <c r="F3" s="9"/>
      <c r="G3" s="9" t="s">
        <v>12</v>
      </c>
      <c r="H3" s="9"/>
      <c r="M3" s="9" t="s">
        <v>13</v>
      </c>
      <c r="R3" s="12" t="s">
        <v>50</v>
      </c>
      <c r="S3" s="11" t="s">
        <v>24</v>
      </c>
    </row>
    <row r="4" spans="3:19">
      <c r="C4" s="4">
        <v>1</v>
      </c>
      <c r="D4" s="2"/>
      <c r="E4" s="6">
        <v>1</v>
      </c>
      <c r="F4" s="2"/>
      <c r="G4" s="6">
        <v>0</v>
      </c>
      <c r="H4" s="6">
        <v>2</v>
      </c>
      <c r="I4" s="6">
        <v>0</v>
      </c>
      <c r="J4" s="6">
        <v>0</v>
      </c>
      <c r="M4" s="3">
        <f t="array" ref="M4:M6">MMULT(G4:J6,R4:R7)+S4:S6</f>
        <v>-1.9</v>
      </c>
      <c r="R4" s="2">
        <v>0.5</v>
      </c>
      <c r="S4" s="2">
        <v>0.1</v>
      </c>
    </row>
    <row r="5" spans="3:19">
      <c r="C5" s="4">
        <v>2</v>
      </c>
      <c r="D5" s="2"/>
      <c r="E5" s="6">
        <v>1</v>
      </c>
      <c r="F5" s="2"/>
      <c r="G5" s="6">
        <v>1</v>
      </c>
      <c r="H5" s="6">
        <v>1</v>
      </c>
      <c r="I5" s="6">
        <v>2</v>
      </c>
      <c r="J5" s="6">
        <v>1</v>
      </c>
      <c r="M5" s="3">
        <v>1.2</v>
      </c>
      <c r="R5" s="2">
        <v>-1</v>
      </c>
      <c r="S5" s="2">
        <v>0.2</v>
      </c>
    </row>
    <row r="6" spans="3:19">
      <c r="C6" s="4">
        <v>3</v>
      </c>
      <c r="D6" s="2"/>
      <c r="E6" s="6">
        <v>1</v>
      </c>
      <c r="F6" s="2"/>
      <c r="G6" s="6">
        <v>2</v>
      </c>
      <c r="H6" s="6">
        <v>0</v>
      </c>
      <c r="I6" s="6">
        <v>0</v>
      </c>
      <c r="J6" s="6">
        <v>2</v>
      </c>
      <c r="M6" s="3">
        <v>0.3</v>
      </c>
      <c r="R6" s="2">
        <v>1</v>
      </c>
      <c r="S6" s="2">
        <v>0.3</v>
      </c>
    </row>
    <row r="7" spans="3:19">
      <c r="R7" s="2">
        <v>-0.5</v>
      </c>
      <c r="S7" s="2"/>
    </row>
    <row r="8" spans="3:19">
      <c r="R8" s="2"/>
      <c r="S8" s="2"/>
    </row>
    <row r="9" spans="3:19">
      <c r="R9" s="9" t="s">
        <v>42</v>
      </c>
      <c r="S9" s="2">
        <f t="array" ref="S9">AVERAGE(S4:S6)</f>
        <v>0.20000000000000004</v>
      </c>
    </row>
    <row r="10" spans="3:19">
      <c r="G10" t="s">
        <v>51</v>
      </c>
    </row>
    <row r="11" spans="3:19">
      <c r="G11" s="15">
        <f t="array" ref="G11">CORREL($G$4:$G$6,H4:H6)</f>
        <v>-1</v>
      </c>
      <c r="H11" s="15">
        <f>CORREL($G$4:$G$6,I4:I6)</f>
        <v>0</v>
      </c>
      <c r="I11" s="15">
        <f>CORREL($G$4:$G$6,J4:J6)</f>
        <v>1</v>
      </c>
    </row>
    <row r="12" spans="3:19">
      <c r="G12" s="15"/>
      <c r="H12" s="15">
        <f>CORREL($H$4:$H$6,I4:I6)</f>
        <v>0</v>
      </c>
      <c r="I12" s="15">
        <f>CORREL($H$4:$H$6,J4:J6)</f>
        <v>-1</v>
      </c>
    </row>
    <row r="13" spans="3:19">
      <c r="G13" s="15"/>
      <c r="H13" s="15"/>
      <c r="I13" s="15">
        <f>CORREL(I4:I6,J4:J6)</f>
        <v>0</v>
      </c>
    </row>
    <row r="17" spans="3:20" s="20" customFormat="1"/>
    <row r="19" spans="3:20">
      <c r="C19" s="12" t="s">
        <v>56</v>
      </c>
      <c r="E19" s="9"/>
      <c r="K19" s="2"/>
      <c r="L19" s="2"/>
    </row>
    <row r="20" spans="3:20">
      <c r="E20" s="9"/>
      <c r="K20" s="2"/>
      <c r="L20" s="2"/>
    </row>
    <row r="21" spans="3:20">
      <c r="C21" s="9" t="s">
        <v>2</v>
      </c>
      <c r="D21" s="2"/>
      <c r="E21" s="9" t="s">
        <v>28</v>
      </c>
      <c r="F21" s="2"/>
      <c r="G21" s="2"/>
      <c r="H21" s="2"/>
      <c r="I21" s="2"/>
      <c r="J21" s="9" t="s">
        <v>20</v>
      </c>
      <c r="K21" s="2"/>
      <c r="L21" s="9" t="s">
        <v>21</v>
      </c>
      <c r="M21" s="2"/>
      <c r="N21" s="9" t="s">
        <v>55</v>
      </c>
    </row>
    <row r="22" spans="3:20">
      <c r="C22" s="6">
        <f t="array" ref="C22">MMULT(TRANSPOSE(E4:E6),E4:E6)</f>
        <v>3</v>
      </c>
      <c r="D22" s="17"/>
      <c r="E22" s="6">
        <f t="array" ref="E22:H22">TRANSPOSE(C25:C28)</f>
        <v>3</v>
      </c>
      <c r="F22" s="6">
        <v>3</v>
      </c>
      <c r="G22" s="6">
        <v>2</v>
      </c>
      <c r="H22" s="6">
        <v>3</v>
      </c>
      <c r="I22" s="2"/>
      <c r="J22" s="19">
        <f t="array" ref="J22">MMULT(TRANSPOSE(E4:E6),M4:M6)</f>
        <v>-0.39999999999999997</v>
      </c>
      <c r="K22" s="2"/>
      <c r="L22" s="10" t="e">
        <f>R33</f>
        <v>#NUM!</v>
      </c>
      <c r="M22" s="2"/>
      <c r="N22" s="2">
        <f>S9</f>
        <v>0.20000000000000004</v>
      </c>
    </row>
    <row r="23" spans="3:20">
      <c r="C23" s="17"/>
      <c r="D23" s="18"/>
      <c r="E23" s="2"/>
      <c r="F23" s="2"/>
      <c r="G23" s="2"/>
      <c r="H23" s="2"/>
      <c r="I23" s="2"/>
      <c r="J23" s="17"/>
      <c r="K23" s="2"/>
      <c r="L23" s="2"/>
      <c r="M23" s="2"/>
      <c r="N23" s="2"/>
    </row>
    <row r="24" spans="3:20">
      <c r="C24" s="9" t="s">
        <v>26</v>
      </c>
      <c r="D24" s="2"/>
      <c r="E24" s="9" t="s">
        <v>27</v>
      </c>
      <c r="F24" s="2"/>
      <c r="G24" s="2"/>
      <c r="H24" s="2"/>
      <c r="I24" s="2"/>
      <c r="J24" s="9" t="s">
        <v>29</v>
      </c>
      <c r="K24" s="2"/>
      <c r="L24" s="2"/>
      <c r="M24" s="2"/>
      <c r="N24" s="2"/>
    </row>
    <row r="25" spans="3:20">
      <c r="C25" s="6">
        <f t="array" ref="C25:C28">MMULT(TRANSPOSE(G4:J6),E4:E6)</f>
        <v>3</v>
      </c>
      <c r="D25" s="2"/>
      <c r="E25" s="6">
        <f t="array" ref="E25:H28">MMULT(TRANSPOSE(G4:J6),G4:J6)</f>
        <v>5</v>
      </c>
      <c r="F25" s="6">
        <v>1</v>
      </c>
      <c r="G25" s="6">
        <v>2</v>
      </c>
      <c r="H25" s="6">
        <v>5</v>
      </c>
      <c r="I25" s="2"/>
      <c r="J25" s="3">
        <f t="array" ref="J25:J28">MMULT(TRANSPOSE(G4:J6),M4:M6)</f>
        <v>1.7999999999999998</v>
      </c>
      <c r="K25" s="2"/>
      <c r="L25" s="10" t="e">
        <f>R34</f>
        <v>#NUM!</v>
      </c>
      <c r="M25" s="2"/>
      <c r="N25" s="2">
        <f>R4</f>
        <v>0.5</v>
      </c>
      <c r="P25" s="22" t="s">
        <v>58</v>
      </c>
      <c r="Q25" s="23"/>
      <c r="R25" s="23"/>
      <c r="S25" s="23"/>
      <c r="T25" s="23"/>
    </row>
    <row r="26" spans="3:20">
      <c r="C26" s="6">
        <v>3</v>
      </c>
      <c r="D26" s="2"/>
      <c r="E26" s="6">
        <v>1</v>
      </c>
      <c r="F26" s="6">
        <v>5</v>
      </c>
      <c r="G26" s="6">
        <v>2</v>
      </c>
      <c r="H26" s="6">
        <v>1</v>
      </c>
      <c r="I26" s="2"/>
      <c r="J26" s="3">
        <v>-2.5999999999999996</v>
      </c>
      <c r="K26" s="2"/>
      <c r="L26" s="10" t="e">
        <f t="shared" ref="L26:L28" si="0">R35</f>
        <v>#NUM!</v>
      </c>
      <c r="M26" s="2"/>
      <c r="N26" s="2">
        <f t="shared" ref="N26:N28" si="1">R5</f>
        <v>-1</v>
      </c>
    </row>
    <row r="27" spans="3:20">
      <c r="C27" s="6">
        <v>2</v>
      </c>
      <c r="D27" s="2"/>
      <c r="E27" s="6">
        <v>2</v>
      </c>
      <c r="F27" s="6">
        <v>2</v>
      </c>
      <c r="G27" s="6">
        <v>4</v>
      </c>
      <c r="H27" s="6">
        <v>2</v>
      </c>
      <c r="I27" s="2"/>
      <c r="J27" s="3">
        <v>2.4</v>
      </c>
      <c r="K27" s="2"/>
      <c r="L27" s="10" t="e">
        <f t="shared" si="0"/>
        <v>#NUM!</v>
      </c>
      <c r="M27" s="2"/>
      <c r="N27" s="2">
        <f t="shared" si="1"/>
        <v>1</v>
      </c>
    </row>
    <row r="28" spans="3:20">
      <c r="C28" s="6">
        <v>3</v>
      </c>
      <c r="D28" s="2"/>
      <c r="E28" s="6">
        <v>5</v>
      </c>
      <c r="F28" s="6">
        <v>1</v>
      </c>
      <c r="G28" s="6">
        <v>2</v>
      </c>
      <c r="H28" s="6">
        <v>5</v>
      </c>
      <c r="I28" s="2"/>
      <c r="J28" s="3">
        <v>1.7999999999999998</v>
      </c>
      <c r="K28" s="2"/>
      <c r="L28" s="10" t="e">
        <f t="shared" si="0"/>
        <v>#NUM!</v>
      </c>
      <c r="M28" s="2"/>
      <c r="N28" s="2">
        <f t="shared" si="1"/>
        <v>-0.5</v>
      </c>
    </row>
    <row r="29" spans="3:20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3:20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3:20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3:20">
      <c r="C32" s="9" t="s">
        <v>52</v>
      </c>
      <c r="D32" s="2"/>
      <c r="E32" s="2"/>
      <c r="F32" s="2"/>
      <c r="G32" s="2"/>
      <c r="H32" s="2"/>
      <c r="I32" s="2"/>
      <c r="J32" s="9" t="s">
        <v>53</v>
      </c>
      <c r="K32" s="2"/>
      <c r="L32" s="2"/>
      <c r="M32" s="2"/>
      <c r="N32" s="2"/>
      <c r="P32" s="9" t="s">
        <v>54</v>
      </c>
      <c r="R32" s="9" t="s">
        <v>21</v>
      </c>
    </row>
    <row r="33" spans="3:18">
      <c r="C33" s="6">
        <f>C22</f>
        <v>3</v>
      </c>
      <c r="D33" s="6">
        <f>E22</f>
        <v>3</v>
      </c>
      <c r="E33" s="6">
        <f t="shared" ref="E33:G33" si="2">F22</f>
        <v>3</v>
      </c>
      <c r="F33" s="6">
        <f t="shared" si="2"/>
        <v>2</v>
      </c>
      <c r="G33" s="6">
        <f t="shared" si="2"/>
        <v>3</v>
      </c>
      <c r="H33" s="2"/>
      <c r="I33" s="2"/>
      <c r="J33" s="13" t="e">
        <f t="array" ref="J33:N37">MINVERSE(C33:G37)</f>
        <v>#NUM!</v>
      </c>
      <c r="K33" s="13" t="e">
        <v>#NUM!</v>
      </c>
      <c r="L33" s="13" t="e">
        <v>#NUM!</v>
      </c>
      <c r="M33" s="13" t="e">
        <v>#NUM!</v>
      </c>
      <c r="N33" s="13" t="e">
        <v>#NUM!</v>
      </c>
      <c r="P33" s="19">
        <f>J22</f>
        <v>-0.39999999999999997</v>
      </c>
      <c r="R33" s="10" t="e">
        <f t="array" ref="R33:R37">MMULT(J33:N37,P33:P37)</f>
        <v>#NUM!</v>
      </c>
    </row>
    <row r="34" spans="3:18">
      <c r="C34" s="6">
        <f>C25</f>
        <v>3</v>
      </c>
      <c r="D34" s="6">
        <f>E25</f>
        <v>5</v>
      </c>
      <c r="E34" s="6">
        <f t="shared" ref="E34:G34" si="3">F25</f>
        <v>1</v>
      </c>
      <c r="F34" s="6">
        <f t="shared" si="3"/>
        <v>2</v>
      </c>
      <c r="G34" s="6">
        <f t="shared" si="3"/>
        <v>5</v>
      </c>
      <c r="H34" s="2"/>
      <c r="I34" s="2"/>
      <c r="J34" s="13" t="e">
        <v>#NUM!</v>
      </c>
      <c r="K34" s="13" t="e">
        <v>#NUM!</v>
      </c>
      <c r="L34" s="13" t="e">
        <v>#NUM!</v>
      </c>
      <c r="M34" s="13" t="e">
        <v>#NUM!</v>
      </c>
      <c r="N34" s="13" t="e">
        <v>#NUM!</v>
      </c>
      <c r="P34" s="3">
        <f>J25</f>
        <v>1.7999999999999998</v>
      </c>
      <c r="R34" s="10" t="e">
        <v>#NUM!</v>
      </c>
    </row>
    <row r="35" spans="3:18">
      <c r="C35" s="6">
        <f t="shared" ref="C35:C37" si="4">C26</f>
        <v>3</v>
      </c>
      <c r="D35" s="6">
        <f t="shared" ref="D35:G37" si="5">E26</f>
        <v>1</v>
      </c>
      <c r="E35" s="6">
        <f t="shared" si="5"/>
        <v>5</v>
      </c>
      <c r="F35" s="6">
        <f t="shared" si="5"/>
        <v>2</v>
      </c>
      <c r="G35" s="6">
        <f t="shared" si="5"/>
        <v>1</v>
      </c>
      <c r="H35" s="2"/>
      <c r="I35" s="2"/>
      <c r="J35" s="13" t="e">
        <v>#NUM!</v>
      </c>
      <c r="K35" s="13" t="e">
        <v>#NUM!</v>
      </c>
      <c r="L35" s="13" t="e">
        <v>#NUM!</v>
      </c>
      <c r="M35" s="13" t="e">
        <v>#NUM!</v>
      </c>
      <c r="N35" s="13" t="e">
        <v>#NUM!</v>
      </c>
      <c r="P35" s="3">
        <f>J26</f>
        <v>-2.5999999999999996</v>
      </c>
      <c r="R35" s="10" t="e">
        <v>#NUM!</v>
      </c>
    </row>
    <row r="36" spans="3:18">
      <c r="C36" s="6">
        <f t="shared" si="4"/>
        <v>2</v>
      </c>
      <c r="D36" s="6">
        <f t="shared" si="5"/>
        <v>2</v>
      </c>
      <c r="E36" s="6">
        <f t="shared" si="5"/>
        <v>2</v>
      </c>
      <c r="F36" s="6">
        <f t="shared" si="5"/>
        <v>4</v>
      </c>
      <c r="G36" s="6">
        <f t="shared" si="5"/>
        <v>2</v>
      </c>
      <c r="H36" s="2"/>
      <c r="I36" s="2"/>
      <c r="J36" s="13" t="e">
        <v>#NUM!</v>
      </c>
      <c r="K36" s="13" t="e">
        <v>#NUM!</v>
      </c>
      <c r="L36" s="13" t="e">
        <v>#NUM!</v>
      </c>
      <c r="M36" s="13" t="e">
        <v>#NUM!</v>
      </c>
      <c r="N36" s="13" t="e">
        <v>#NUM!</v>
      </c>
      <c r="P36" s="3">
        <f>J27</f>
        <v>2.4</v>
      </c>
      <c r="R36" s="10" t="e">
        <v>#NUM!</v>
      </c>
    </row>
    <row r="37" spans="3:18">
      <c r="C37" s="6">
        <f t="shared" si="4"/>
        <v>3</v>
      </c>
      <c r="D37" s="6">
        <f t="shared" si="5"/>
        <v>5</v>
      </c>
      <c r="E37" s="6">
        <f t="shared" si="5"/>
        <v>1</v>
      </c>
      <c r="F37" s="6">
        <f t="shared" si="5"/>
        <v>2</v>
      </c>
      <c r="G37" s="6">
        <f t="shared" si="5"/>
        <v>5</v>
      </c>
      <c r="H37" s="2"/>
      <c r="I37" s="2"/>
      <c r="J37" s="13" t="e">
        <v>#NUM!</v>
      </c>
      <c r="K37" s="13" t="e">
        <v>#NUM!</v>
      </c>
      <c r="L37" s="13" t="e">
        <v>#NUM!</v>
      </c>
      <c r="M37" s="13" t="e">
        <v>#NUM!</v>
      </c>
      <c r="N37" s="13" t="e">
        <v>#NUM!</v>
      </c>
      <c r="P37" s="3">
        <f>J28</f>
        <v>1.7999999999999998</v>
      </c>
      <c r="R37" s="10" t="e">
        <v>#NUM!</v>
      </c>
    </row>
    <row r="42" spans="3:18" s="21" customFormat="1"/>
    <row r="44" spans="3:18">
      <c r="C44" s="12" t="s">
        <v>57</v>
      </c>
      <c r="J44" s="9" t="s">
        <v>31</v>
      </c>
    </row>
    <row r="45" spans="3:18">
      <c r="J45" s="16">
        <v>0.5</v>
      </c>
    </row>
    <row r="47" spans="3:18">
      <c r="C47" s="9" t="s">
        <v>2</v>
      </c>
      <c r="D47" s="2"/>
      <c r="E47" s="9" t="s">
        <v>28</v>
      </c>
      <c r="F47" s="2"/>
      <c r="G47" s="2"/>
      <c r="H47" s="2"/>
      <c r="I47" s="2"/>
      <c r="J47" s="9" t="s">
        <v>20</v>
      </c>
      <c r="K47" s="2"/>
      <c r="L47" s="9" t="s">
        <v>21</v>
      </c>
      <c r="M47" s="2"/>
      <c r="N47" s="9" t="s">
        <v>55</v>
      </c>
    </row>
    <row r="48" spans="3:18">
      <c r="C48" s="6">
        <f>C22</f>
        <v>3</v>
      </c>
      <c r="D48" s="17"/>
      <c r="E48" s="6">
        <f>E22</f>
        <v>3</v>
      </c>
      <c r="F48" s="6">
        <f t="shared" ref="F48:H48" si="6">F22</f>
        <v>3</v>
      </c>
      <c r="G48" s="6">
        <f t="shared" si="6"/>
        <v>2</v>
      </c>
      <c r="H48" s="6">
        <f t="shared" si="6"/>
        <v>3</v>
      </c>
      <c r="I48" s="2"/>
      <c r="J48" s="19">
        <f>J22</f>
        <v>-0.39999999999999997</v>
      </c>
      <c r="K48" s="2"/>
      <c r="L48" s="10">
        <f>R59</f>
        <v>-1.0331983805667995</v>
      </c>
      <c r="M48" s="2"/>
      <c r="N48" s="2">
        <f>N22</f>
        <v>0.20000000000000004</v>
      </c>
    </row>
    <row r="49" spans="3:18">
      <c r="C49" s="17"/>
      <c r="D49" s="18"/>
      <c r="E49" s="2"/>
      <c r="F49" s="2"/>
      <c r="G49" s="2"/>
      <c r="H49" s="2"/>
      <c r="I49" s="2"/>
      <c r="J49" s="17"/>
      <c r="K49" s="2"/>
      <c r="L49" s="2"/>
      <c r="M49" s="2"/>
      <c r="N49" s="2"/>
    </row>
    <row r="50" spans="3:18">
      <c r="C50" s="9" t="s">
        <v>26</v>
      </c>
      <c r="D50" s="2"/>
      <c r="E50" s="9" t="s">
        <v>30</v>
      </c>
      <c r="F50" s="2"/>
      <c r="G50" s="2"/>
      <c r="H50" s="2"/>
      <c r="I50" s="2"/>
      <c r="J50" s="9" t="s">
        <v>29</v>
      </c>
      <c r="K50" s="2"/>
      <c r="L50" s="2"/>
      <c r="M50" s="2"/>
      <c r="N50" s="2"/>
    </row>
    <row r="51" spans="3:18">
      <c r="C51" s="6">
        <f>C25</f>
        <v>3</v>
      </c>
      <c r="D51" s="2"/>
      <c r="E51" s="6">
        <f>E25+J45</f>
        <v>5.5</v>
      </c>
      <c r="F51" s="6">
        <f t="shared" ref="F51:H51" si="7">F25</f>
        <v>1</v>
      </c>
      <c r="G51" s="6">
        <f t="shared" si="7"/>
        <v>2</v>
      </c>
      <c r="H51" s="6">
        <f t="shared" si="7"/>
        <v>5</v>
      </c>
      <c r="I51" s="2"/>
      <c r="J51" s="3">
        <f>J25</f>
        <v>1.7999999999999998</v>
      </c>
      <c r="K51" s="2"/>
      <c r="L51" s="10">
        <f>R60</f>
        <v>0.3384615384615377</v>
      </c>
      <c r="M51" s="2"/>
      <c r="N51" s="2">
        <f>N25</f>
        <v>0.5</v>
      </c>
    </row>
    <row r="52" spans="3:18">
      <c r="C52" s="6">
        <f t="shared" ref="C52:C54" si="8">C26</f>
        <v>3</v>
      </c>
      <c r="D52" s="2"/>
      <c r="E52" s="6">
        <f t="shared" ref="E52:H54" si="9">E26</f>
        <v>1</v>
      </c>
      <c r="F52" s="6">
        <f>F26+J45</f>
        <v>5.5</v>
      </c>
      <c r="G52" s="6">
        <f t="shared" si="9"/>
        <v>2</v>
      </c>
      <c r="H52" s="6">
        <f t="shared" si="9"/>
        <v>1</v>
      </c>
      <c r="I52" s="2"/>
      <c r="J52" s="3">
        <f t="shared" ref="J52:J54" si="10">J26</f>
        <v>-2.5999999999999996</v>
      </c>
      <c r="K52" s="2"/>
      <c r="L52" s="10">
        <f t="shared" ref="L52:L54" si="11">R61</f>
        <v>-0.33846153846153904</v>
      </c>
      <c r="M52" s="2"/>
      <c r="N52" s="2">
        <f t="shared" ref="N52:N54" si="12">N26</f>
        <v>-1</v>
      </c>
    </row>
    <row r="53" spans="3:18">
      <c r="C53" s="6">
        <f t="shared" si="8"/>
        <v>2</v>
      </c>
      <c r="D53" s="2"/>
      <c r="E53" s="6">
        <f t="shared" si="9"/>
        <v>2</v>
      </c>
      <c r="F53" s="6">
        <f t="shared" si="9"/>
        <v>2</v>
      </c>
      <c r="G53" s="6">
        <f>G27+J45</f>
        <v>4.5</v>
      </c>
      <c r="H53" s="6">
        <f t="shared" si="9"/>
        <v>2</v>
      </c>
      <c r="I53" s="2"/>
      <c r="J53" s="3">
        <f t="shared" si="10"/>
        <v>2.4</v>
      </c>
      <c r="K53" s="2"/>
      <c r="L53" s="10">
        <f t="shared" si="11"/>
        <v>0.84210526315789458</v>
      </c>
      <c r="M53" s="2"/>
      <c r="N53" s="2">
        <f t="shared" si="12"/>
        <v>1</v>
      </c>
    </row>
    <row r="54" spans="3:18">
      <c r="C54" s="6">
        <f t="shared" si="8"/>
        <v>3</v>
      </c>
      <c r="D54" s="2"/>
      <c r="E54" s="6">
        <f t="shared" si="9"/>
        <v>5</v>
      </c>
      <c r="F54" s="6">
        <f t="shared" si="9"/>
        <v>1</v>
      </c>
      <c r="G54" s="6">
        <f t="shared" si="9"/>
        <v>2</v>
      </c>
      <c r="H54" s="6">
        <f>H28+J45</f>
        <v>5.5</v>
      </c>
      <c r="I54" s="2"/>
      <c r="J54" s="3">
        <f t="shared" si="10"/>
        <v>1.7999999999999998</v>
      </c>
      <c r="K54" s="2"/>
      <c r="L54" s="10">
        <f t="shared" si="11"/>
        <v>0.33846153846153815</v>
      </c>
      <c r="M54" s="2"/>
      <c r="N54" s="2">
        <f t="shared" si="12"/>
        <v>-0.5</v>
      </c>
    </row>
    <row r="55" spans="3:18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8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8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8">
      <c r="C58" s="9" t="s">
        <v>52</v>
      </c>
      <c r="D58" s="2"/>
      <c r="E58" s="2"/>
      <c r="F58" s="2"/>
      <c r="G58" s="2"/>
      <c r="H58" s="2"/>
      <c r="I58" s="2"/>
      <c r="J58" s="9" t="s">
        <v>53</v>
      </c>
      <c r="K58" s="2"/>
      <c r="L58" s="2"/>
      <c r="M58" s="2"/>
      <c r="N58" s="2"/>
      <c r="P58" s="9" t="s">
        <v>54</v>
      </c>
      <c r="R58" s="9" t="s">
        <v>21</v>
      </c>
    </row>
    <row r="59" spans="3:18">
      <c r="C59" s="6">
        <f>C48</f>
        <v>3</v>
      </c>
      <c r="D59" s="6">
        <f>E48</f>
        <v>3</v>
      </c>
      <c r="E59" s="6">
        <f t="shared" ref="E59:G59" si="13">F48</f>
        <v>3</v>
      </c>
      <c r="F59" s="6">
        <f t="shared" si="13"/>
        <v>2</v>
      </c>
      <c r="G59" s="6">
        <f t="shared" si="13"/>
        <v>3</v>
      </c>
      <c r="H59" s="2"/>
      <c r="I59" s="2"/>
      <c r="J59" s="13">
        <f t="array" ref="J59:N63">MINVERSE(C59:G63)</f>
        <v>5.8582995951416992</v>
      </c>
      <c r="K59" s="13">
        <v>-1.3846153846153844</v>
      </c>
      <c r="L59" s="13">
        <v>-2.6153846153846154</v>
      </c>
      <c r="M59" s="13">
        <v>-0.21052631578947367</v>
      </c>
      <c r="N59" s="13">
        <v>-1.3846153846153841</v>
      </c>
      <c r="P59" s="19">
        <f>J48</f>
        <v>-0.39999999999999997</v>
      </c>
      <c r="R59" s="10">
        <f t="array" ref="R59:R63">MMULT(J59:N63,P59:P63)</f>
        <v>-1.0331983805667995</v>
      </c>
    </row>
    <row r="60" spans="3:18">
      <c r="C60" s="6">
        <f>C51</f>
        <v>3</v>
      </c>
      <c r="D60" s="6">
        <f>E51</f>
        <v>5.5</v>
      </c>
      <c r="E60" s="6">
        <f t="shared" ref="E60:G60" si="14">F51</f>
        <v>1</v>
      </c>
      <c r="F60" s="6">
        <f t="shared" si="14"/>
        <v>2</v>
      </c>
      <c r="G60" s="6">
        <f t="shared" si="14"/>
        <v>5</v>
      </c>
      <c r="H60" s="2"/>
      <c r="I60" s="2"/>
      <c r="J60" s="13">
        <v>-1.3846153846153848</v>
      </c>
      <c r="K60" s="13">
        <v>1.3846153846153846</v>
      </c>
      <c r="L60" s="13">
        <v>0.61538461538461564</v>
      </c>
      <c r="M60" s="13">
        <v>0</v>
      </c>
      <c r="N60" s="13">
        <v>-0.61538461538461553</v>
      </c>
      <c r="P60" s="3">
        <f>J51</f>
        <v>1.7999999999999998</v>
      </c>
      <c r="R60" s="10">
        <v>0.3384615384615377</v>
      </c>
    </row>
    <row r="61" spans="3:18">
      <c r="C61" s="6">
        <f t="shared" ref="C61:C63" si="15">C52</f>
        <v>3</v>
      </c>
      <c r="D61" s="6">
        <f t="shared" ref="D61:G63" si="16">E52</f>
        <v>1</v>
      </c>
      <c r="E61" s="6">
        <f t="shared" si="16"/>
        <v>5.5</v>
      </c>
      <c r="F61" s="6">
        <f t="shared" si="16"/>
        <v>2</v>
      </c>
      <c r="G61" s="6">
        <f t="shared" si="16"/>
        <v>1</v>
      </c>
      <c r="H61" s="2"/>
      <c r="I61" s="2"/>
      <c r="J61" s="13">
        <v>-2.6153846153846154</v>
      </c>
      <c r="K61" s="13">
        <v>0.61538461538461553</v>
      </c>
      <c r="L61" s="13">
        <v>1.3846153846153848</v>
      </c>
      <c r="M61" s="13">
        <v>0</v>
      </c>
      <c r="N61" s="13">
        <v>0.6153846153846152</v>
      </c>
      <c r="P61" s="3">
        <f>J52</f>
        <v>-2.5999999999999996</v>
      </c>
      <c r="R61" s="10">
        <v>-0.33846153846153904</v>
      </c>
    </row>
    <row r="62" spans="3:18">
      <c r="C62" s="6">
        <f t="shared" si="15"/>
        <v>2</v>
      </c>
      <c r="D62" s="6">
        <f t="shared" si="16"/>
        <v>2</v>
      </c>
      <c r="E62" s="6">
        <f t="shared" si="16"/>
        <v>2</v>
      </c>
      <c r="F62" s="6">
        <f t="shared" si="16"/>
        <v>4.5</v>
      </c>
      <c r="G62" s="6">
        <f t="shared" si="16"/>
        <v>2</v>
      </c>
      <c r="H62" s="2"/>
      <c r="I62" s="2"/>
      <c r="J62" s="13">
        <v>-0.21052631578947364</v>
      </c>
      <c r="K62" s="13">
        <v>0</v>
      </c>
      <c r="L62" s="13">
        <v>0</v>
      </c>
      <c r="M62" s="13">
        <v>0.31578947368421051</v>
      </c>
      <c r="N62" s="13">
        <v>0</v>
      </c>
      <c r="P62" s="3">
        <f>J53</f>
        <v>2.4</v>
      </c>
      <c r="R62" s="10">
        <v>0.84210526315789458</v>
      </c>
    </row>
    <row r="63" spans="3:18">
      <c r="C63" s="6">
        <f t="shared" si="15"/>
        <v>3</v>
      </c>
      <c r="D63" s="6">
        <f t="shared" si="16"/>
        <v>5</v>
      </c>
      <c r="E63" s="6">
        <f t="shared" si="16"/>
        <v>1</v>
      </c>
      <c r="F63" s="6">
        <f t="shared" si="16"/>
        <v>2</v>
      </c>
      <c r="G63" s="6">
        <f t="shared" si="16"/>
        <v>5.5</v>
      </c>
      <c r="H63" s="2"/>
      <c r="I63" s="2"/>
      <c r="J63" s="13">
        <v>-1.3846153846153844</v>
      </c>
      <c r="K63" s="13">
        <v>-0.61538461538461553</v>
      </c>
      <c r="L63" s="13">
        <v>0.61538461538461531</v>
      </c>
      <c r="M63" s="13">
        <v>0</v>
      </c>
      <c r="N63" s="13">
        <v>1.3846153846153846</v>
      </c>
      <c r="P63" s="3">
        <f>J54</f>
        <v>1.7999999999999998</v>
      </c>
      <c r="R63" s="10">
        <v>0.33846153846153815</v>
      </c>
    </row>
    <row r="68" spans="16:20">
      <c r="P68" s="22" t="s">
        <v>59</v>
      </c>
      <c r="Q68" s="23"/>
      <c r="R68" s="23"/>
      <c r="S68" s="23"/>
      <c r="T68" s="2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4"/>
  <sheetViews>
    <sheetView tabSelected="1" zoomScale="115" zoomScaleNormal="115" zoomScalePageLayoutView="115" workbookViewId="0">
      <selection activeCell="K43" sqref="K43"/>
    </sheetView>
  </sheetViews>
  <sheetFormatPr baseColWidth="10" defaultRowHeight="15" x14ac:dyDescent="0"/>
  <cols>
    <col min="2" max="2" width="13" bestFit="1" customWidth="1"/>
    <col min="7" max="7" width="13" bestFit="1" customWidth="1"/>
  </cols>
  <sheetData>
    <row r="2" spans="1:13" s="12" customFormat="1">
      <c r="B2" s="9" t="s">
        <v>11</v>
      </c>
      <c r="C2" s="9" t="s">
        <v>60</v>
      </c>
      <c r="D2" s="9" t="s">
        <v>61</v>
      </c>
      <c r="E2" s="9"/>
      <c r="F2" s="9" t="s">
        <v>13</v>
      </c>
      <c r="G2" s="9"/>
      <c r="H2" s="9" t="s">
        <v>63</v>
      </c>
      <c r="I2" s="9"/>
      <c r="J2" s="9" t="s">
        <v>44</v>
      </c>
    </row>
    <row r="3" spans="1:13">
      <c r="B3" s="2">
        <v>1</v>
      </c>
      <c r="C3" s="2">
        <v>0</v>
      </c>
      <c r="D3" s="2">
        <v>0</v>
      </c>
      <c r="E3" s="2"/>
      <c r="F3" s="2">
        <f>H3</f>
        <v>0</v>
      </c>
      <c r="G3" s="2"/>
      <c r="H3" s="14">
        <v>0</v>
      </c>
      <c r="J3" s="2">
        <v>0.5</v>
      </c>
    </row>
    <row r="4" spans="1:13">
      <c r="B4" s="2">
        <v>2</v>
      </c>
      <c r="C4" s="2">
        <v>1</v>
      </c>
      <c r="D4" s="2">
        <v>0</v>
      </c>
      <c r="E4" s="2"/>
      <c r="F4" s="2">
        <f t="shared" ref="F4:F5" si="0">H4</f>
        <v>-2</v>
      </c>
      <c r="G4" s="2"/>
      <c r="H4" s="14">
        <v>-2</v>
      </c>
    </row>
    <row r="5" spans="1:13">
      <c r="B5" s="2">
        <v>3</v>
      </c>
      <c r="C5" s="2">
        <v>1</v>
      </c>
      <c r="D5" s="2">
        <v>0</v>
      </c>
      <c r="E5" s="2"/>
      <c r="F5" s="2">
        <f t="shared" si="0"/>
        <v>2</v>
      </c>
      <c r="G5" s="2"/>
      <c r="H5" s="14">
        <v>2</v>
      </c>
    </row>
    <row r="6" spans="1:13">
      <c r="B6" s="2">
        <v>4</v>
      </c>
      <c r="C6" s="2">
        <v>1</v>
      </c>
      <c r="D6" s="2">
        <v>0</v>
      </c>
      <c r="E6" s="2"/>
      <c r="F6" s="2" t="s">
        <v>62</v>
      </c>
      <c r="G6" s="2"/>
      <c r="H6" s="14">
        <v>-2</v>
      </c>
    </row>
    <row r="7" spans="1:13">
      <c r="B7" s="2">
        <v>5</v>
      </c>
      <c r="C7" s="2">
        <v>1</v>
      </c>
      <c r="D7" s="2">
        <v>0</v>
      </c>
      <c r="E7" s="2"/>
      <c r="F7" s="2" t="s">
        <v>62</v>
      </c>
      <c r="G7" s="2"/>
      <c r="H7" s="14">
        <v>2</v>
      </c>
    </row>
    <row r="9" spans="1:13">
      <c r="B9" s="9" t="s">
        <v>64</v>
      </c>
      <c r="I9" s="12" t="s">
        <v>65</v>
      </c>
    </row>
    <row r="10" spans="1:13">
      <c r="B10" s="2">
        <v>1</v>
      </c>
      <c r="C10" s="2">
        <v>2</v>
      </c>
      <c r="D10" s="2">
        <v>3</v>
      </c>
      <c r="E10" s="2">
        <v>4</v>
      </c>
      <c r="F10" s="2">
        <v>5</v>
      </c>
      <c r="I10" s="2">
        <v>1</v>
      </c>
      <c r="J10" s="2">
        <v>2</v>
      </c>
      <c r="K10" s="2">
        <v>3</v>
      </c>
      <c r="L10" s="2">
        <v>4</v>
      </c>
      <c r="M10" s="2">
        <v>5</v>
      </c>
    </row>
    <row r="11" spans="1:13">
      <c r="A11" s="2">
        <v>1</v>
      </c>
      <c r="B11" s="24">
        <v>1</v>
      </c>
      <c r="C11" s="24">
        <f t="array" ref="C11:F11">TRANSPOSE(B12:B15)</f>
        <v>0.5</v>
      </c>
      <c r="D11" s="24">
        <v>0.5</v>
      </c>
      <c r="E11" s="24">
        <v>0.5</v>
      </c>
      <c r="F11" s="24">
        <v>0.5</v>
      </c>
      <c r="H11" s="2">
        <v>1</v>
      </c>
      <c r="I11" s="24">
        <v>1</v>
      </c>
      <c r="J11" s="24">
        <f t="array" ref="J11:M11">TRANSPOSE(I12:I15)</f>
        <v>0.5</v>
      </c>
      <c r="K11" s="24">
        <v>0.5</v>
      </c>
      <c r="L11" s="24">
        <v>0.5</v>
      </c>
      <c r="M11" s="24">
        <v>0.5</v>
      </c>
    </row>
    <row r="12" spans="1:13">
      <c r="A12" s="2">
        <v>2</v>
      </c>
      <c r="B12" s="24">
        <v>0.5</v>
      </c>
      <c r="C12" s="24">
        <v>1</v>
      </c>
      <c r="D12" s="24">
        <f t="array" ref="D12:F12">TRANSPOSE(C13:C15)</f>
        <v>0.25</v>
      </c>
      <c r="E12" s="24">
        <v>0.25</v>
      </c>
      <c r="F12" s="24">
        <v>0.25</v>
      </c>
      <c r="H12" s="2">
        <v>2</v>
      </c>
      <c r="I12" s="24">
        <v>0.5</v>
      </c>
      <c r="J12" s="24">
        <v>1</v>
      </c>
      <c r="K12" s="24">
        <f t="array" ref="K12:M12">TRANSPOSE(J13:J15)</f>
        <v>0.2</v>
      </c>
      <c r="L12" s="24">
        <v>0.3</v>
      </c>
      <c r="M12" s="24">
        <v>0.2</v>
      </c>
    </row>
    <row r="13" spans="1:13">
      <c r="A13" s="2">
        <v>3</v>
      </c>
      <c r="B13" s="24">
        <v>0.5</v>
      </c>
      <c r="C13" s="24">
        <v>0.25</v>
      </c>
      <c r="D13" s="24">
        <v>1</v>
      </c>
      <c r="E13" s="24">
        <f t="array" ref="E13:F13">TRANSPOSE(D14:D15)</f>
        <v>0.25</v>
      </c>
      <c r="F13" s="24">
        <v>0.25</v>
      </c>
      <c r="H13" s="2">
        <v>3</v>
      </c>
      <c r="I13" s="24">
        <v>0.5</v>
      </c>
      <c r="J13" s="24">
        <v>0.2</v>
      </c>
      <c r="K13" s="24">
        <v>1</v>
      </c>
      <c r="L13" s="24">
        <f t="array" ref="L13:M13">TRANSPOSE(K14:K15)</f>
        <v>0.2</v>
      </c>
      <c r="M13" s="24">
        <v>0.3</v>
      </c>
    </row>
    <row r="14" spans="1:13">
      <c r="A14" s="2">
        <v>4</v>
      </c>
      <c r="B14" s="24">
        <v>0.5</v>
      </c>
      <c r="C14" s="24">
        <v>0.25</v>
      </c>
      <c r="D14" s="24">
        <v>0.25</v>
      </c>
      <c r="E14" s="24">
        <v>1</v>
      </c>
      <c r="F14" s="24">
        <f>E15</f>
        <v>0.25</v>
      </c>
      <c r="H14" s="2">
        <v>4</v>
      </c>
      <c r="I14" s="24">
        <v>0.5</v>
      </c>
      <c r="J14" s="24">
        <v>0.3</v>
      </c>
      <c r="K14" s="24">
        <v>0.2</v>
      </c>
      <c r="L14" s="24">
        <v>1</v>
      </c>
      <c r="M14" s="24">
        <f>L15</f>
        <v>0.2</v>
      </c>
    </row>
    <row r="15" spans="1:13">
      <c r="A15" s="2">
        <v>5</v>
      </c>
      <c r="B15" s="24">
        <v>0.5</v>
      </c>
      <c r="C15" s="24">
        <v>0.25</v>
      </c>
      <c r="D15" s="24">
        <v>0.25</v>
      </c>
      <c r="E15" s="24">
        <v>0.25</v>
      </c>
      <c r="F15" s="24">
        <v>1</v>
      </c>
      <c r="H15" s="2">
        <v>5</v>
      </c>
      <c r="I15" s="24">
        <v>0.5</v>
      </c>
      <c r="J15" s="24">
        <v>0.2</v>
      </c>
      <c r="K15" s="24">
        <v>0.3</v>
      </c>
      <c r="L15" s="24">
        <v>0.2</v>
      </c>
      <c r="M15" s="24">
        <v>1</v>
      </c>
    </row>
    <row r="17" spans="2:21" s="28" customFormat="1"/>
    <row r="21" spans="2:21">
      <c r="B21" s="9" t="s">
        <v>1</v>
      </c>
      <c r="C21" s="2"/>
      <c r="D21" s="9" t="s">
        <v>25</v>
      </c>
      <c r="E21" s="2"/>
      <c r="F21" s="2"/>
      <c r="G21" s="2"/>
      <c r="H21" s="2"/>
      <c r="I21" s="2"/>
      <c r="J21" s="9" t="s">
        <v>19</v>
      </c>
      <c r="K21" s="2"/>
      <c r="L21" s="2"/>
      <c r="M21" s="2"/>
      <c r="N21" s="2"/>
      <c r="P21" s="2"/>
      <c r="Q21" s="2"/>
      <c r="R21" s="2"/>
      <c r="S21" s="2"/>
      <c r="T21" s="2"/>
      <c r="U21" s="2"/>
    </row>
    <row r="22" spans="2:21">
      <c r="B22" s="4">
        <v>1</v>
      </c>
      <c r="C22" s="2"/>
      <c r="D22" s="6">
        <v>1</v>
      </c>
      <c r="E22" s="6">
        <v>0</v>
      </c>
      <c r="F22" s="6">
        <v>0</v>
      </c>
      <c r="G22" s="6">
        <v>0</v>
      </c>
      <c r="H22" s="6">
        <v>0</v>
      </c>
      <c r="I22" s="2"/>
      <c r="J22" s="5">
        <f>F3</f>
        <v>0</v>
      </c>
      <c r="K22" s="2"/>
      <c r="L22" s="2"/>
      <c r="M22" s="2"/>
      <c r="N22" s="2"/>
      <c r="O22" s="2"/>
      <c r="P22" s="2"/>
    </row>
    <row r="23" spans="2:21">
      <c r="B23" s="4">
        <v>1</v>
      </c>
      <c r="C23" s="2"/>
      <c r="D23" s="6">
        <v>0</v>
      </c>
      <c r="E23" s="6">
        <v>1</v>
      </c>
      <c r="F23" s="6">
        <v>0</v>
      </c>
      <c r="G23" s="6">
        <v>0</v>
      </c>
      <c r="H23" s="6">
        <v>0</v>
      </c>
      <c r="I23" s="2"/>
      <c r="J23" s="5">
        <f t="shared" ref="J23:J24" si="1">F4</f>
        <v>-2</v>
      </c>
      <c r="K23" s="2"/>
      <c r="L23" s="2"/>
      <c r="M23" s="2"/>
      <c r="N23" s="2"/>
      <c r="O23" s="2"/>
      <c r="P23" s="2"/>
    </row>
    <row r="24" spans="2:21">
      <c r="B24" s="4">
        <v>1</v>
      </c>
      <c r="C24" s="2"/>
      <c r="D24" s="6">
        <v>0</v>
      </c>
      <c r="E24" s="6">
        <v>0</v>
      </c>
      <c r="F24" s="6">
        <v>1</v>
      </c>
      <c r="G24" s="6">
        <v>0</v>
      </c>
      <c r="H24" s="6">
        <v>0</v>
      </c>
      <c r="I24" s="2"/>
      <c r="J24" s="5">
        <f t="shared" si="1"/>
        <v>2</v>
      </c>
      <c r="K24" s="2"/>
      <c r="L24" s="2"/>
      <c r="M24" s="2"/>
      <c r="N24" s="2"/>
      <c r="O24" s="2"/>
      <c r="P24" s="2"/>
    </row>
    <row r="25" spans="2:2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>
      <c r="B27" s="9" t="s">
        <v>2</v>
      </c>
      <c r="C27" s="9" t="s">
        <v>28</v>
      </c>
      <c r="I27" s="9" t="s">
        <v>20</v>
      </c>
    </row>
    <row r="28" spans="2:21">
      <c r="B28" s="9" t="s">
        <v>26</v>
      </c>
      <c r="C28" s="9" t="s">
        <v>27</v>
      </c>
      <c r="I28" s="9" t="s">
        <v>29</v>
      </c>
    </row>
    <row r="29" spans="2:21">
      <c r="B29" s="16">
        <f t="array" ref="B29">MMULT(TRANSPOSE(B22:B24),B22:B24)</f>
        <v>3</v>
      </c>
      <c r="C29" s="111">
        <f t="array" ref="C29:G29">TRANSPOSE(B30:B34)</f>
        <v>1</v>
      </c>
      <c r="D29" s="111">
        <v>1</v>
      </c>
      <c r="E29" s="111">
        <v>1</v>
      </c>
      <c r="F29" s="111">
        <v>0</v>
      </c>
      <c r="G29" s="111">
        <v>0</v>
      </c>
      <c r="I29" s="32">
        <f t="array" ref="I29">MMULT(TRANSPOSE(B22:B24),J22:J24)</f>
        <v>0</v>
      </c>
    </row>
    <row r="30" spans="2:21">
      <c r="B30" s="111">
        <f t="array" ref="B30:B34">MMULT(TRANSPOSE(D22:H24),B22:B24)</f>
        <v>1</v>
      </c>
      <c r="C30" s="113">
        <f t="array" ref="C30:G34">MMULT(TRANSPOSE(D22:H24),D22:H24)</f>
        <v>1</v>
      </c>
      <c r="D30" s="113">
        <v>0</v>
      </c>
      <c r="E30" s="113">
        <v>0</v>
      </c>
      <c r="F30" s="113">
        <v>0</v>
      </c>
      <c r="G30" s="113">
        <v>0</v>
      </c>
      <c r="I30" s="33">
        <f t="array" ref="I30:I34">MMULT(TRANSPOSE(D22:H24),J22:J24)</f>
        <v>0</v>
      </c>
    </row>
    <row r="31" spans="2:21">
      <c r="B31" s="111">
        <v>1</v>
      </c>
      <c r="C31" s="113">
        <v>0</v>
      </c>
      <c r="D31" s="113">
        <v>1</v>
      </c>
      <c r="E31" s="113">
        <v>0</v>
      </c>
      <c r="F31" s="113">
        <v>0</v>
      </c>
      <c r="G31" s="113">
        <v>0</v>
      </c>
      <c r="I31" s="33">
        <v>-2</v>
      </c>
    </row>
    <row r="32" spans="2:21">
      <c r="B32" s="111">
        <v>1</v>
      </c>
      <c r="C32" s="113">
        <v>0</v>
      </c>
      <c r="D32" s="113">
        <v>0</v>
      </c>
      <c r="E32" s="113">
        <v>1</v>
      </c>
      <c r="F32" s="113">
        <v>0</v>
      </c>
      <c r="G32" s="113">
        <v>0</v>
      </c>
      <c r="I32" s="33">
        <v>2</v>
      </c>
    </row>
    <row r="33" spans="2:21">
      <c r="B33" s="111">
        <v>0</v>
      </c>
      <c r="C33" s="113">
        <v>0</v>
      </c>
      <c r="D33" s="113">
        <v>0</v>
      </c>
      <c r="E33" s="113">
        <v>0</v>
      </c>
      <c r="F33" s="113">
        <v>0</v>
      </c>
      <c r="G33" s="113">
        <v>0</v>
      </c>
      <c r="I33" s="33">
        <v>0</v>
      </c>
    </row>
    <row r="34" spans="2:21">
      <c r="B34" s="111">
        <v>0</v>
      </c>
      <c r="C34" s="113">
        <v>0</v>
      </c>
      <c r="D34" s="113">
        <v>0</v>
      </c>
      <c r="E34" s="113">
        <v>0</v>
      </c>
      <c r="F34" s="113">
        <v>0</v>
      </c>
      <c r="G34" s="113">
        <v>0</v>
      </c>
      <c r="I34" s="33">
        <v>0</v>
      </c>
    </row>
    <row r="36" spans="2:21">
      <c r="B36" s="9" t="s">
        <v>2</v>
      </c>
      <c r="C36" s="9" t="s">
        <v>28</v>
      </c>
      <c r="E36" s="9" t="s">
        <v>20</v>
      </c>
      <c r="F36" s="2"/>
      <c r="G36" s="9" t="s">
        <v>47</v>
      </c>
      <c r="H36" s="2"/>
      <c r="I36" s="2"/>
      <c r="J36" s="2"/>
      <c r="K36" s="2"/>
      <c r="L36" s="2"/>
      <c r="M36" s="2"/>
      <c r="N36" s="9" t="s">
        <v>2</v>
      </c>
      <c r="O36" s="9" t="s">
        <v>28</v>
      </c>
      <c r="Q36" s="9" t="s">
        <v>20</v>
      </c>
      <c r="R36" s="2"/>
      <c r="S36" s="9" t="s">
        <v>47</v>
      </c>
      <c r="T36" s="2"/>
      <c r="U36" s="2"/>
    </row>
    <row r="37" spans="2:21">
      <c r="B37" s="9" t="s">
        <v>26</v>
      </c>
      <c r="C37" s="9" t="s">
        <v>66</v>
      </c>
      <c r="E37" s="9" t="s">
        <v>29</v>
      </c>
      <c r="F37" s="2"/>
      <c r="G37" s="9" t="s">
        <v>67</v>
      </c>
      <c r="H37" s="2"/>
      <c r="I37" s="2"/>
      <c r="J37" s="2"/>
      <c r="K37" s="2"/>
      <c r="L37" s="2"/>
      <c r="M37" s="2"/>
      <c r="N37" s="9" t="s">
        <v>26</v>
      </c>
      <c r="O37" s="9" t="s">
        <v>68</v>
      </c>
      <c r="Q37" s="9" t="s">
        <v>29</v>
      </c>
      <c r="R37" s="2"/>
      <c r="S37" s="9" t="s">
        <v>67</v>
      </c>
      <c r="T37" s="2"/>
      <c r="U37" s="2"/>
    </row>
    <row r="39" spans="2:21">
      <c r="B39" s="9" t="s">
        <v>52</v>
      </c>
      <c r="C39" s="2"/>
      <c r="D39" s="2"/>
      <c r="E39" s="2"/>
      <c r="F39" s="2"/>
      <c r="G39" s="2"/>
      <c r="N39" s="9" t="s">
        <v>52</v>
      </c>
      <c r="O39" s="2"/>
      <c r="P39" s="2"/>
      <c r="Q39" s="2"/>
      <c r="R39" s="2"/>
      <c r="S39" s="2"/>
    </row>
    <row r="40" spans="2:21">
      <c r="B40" s="16">
        <f>B29</f>
        <v>3</v>
      </c>
      <c r="C40" s="111">
        <f t="shared" ref="C40:G40" si="2">C29</f>
        <v>1</v>
      </c>
      <c r="D40" s="111">
        <f t="shared" si="2"/>
        <v>1</v>
      </c>
      <c r="E40" s="111">
        <f t="shared" si="2"/>
        <v>1</v>
      </c>
      <c r="F40" s="111">
        <f t="shared" si="2"/>
        <v>0</v>
      </c>
      <c r="G40" s="111">
        <f t="shared" si="2"/>
        <v>0</v>
      </c>
      <c r="N40" s="16">
        <f t="array" ref="N40">B29</f>
        <v>3</v>
      </c>
      <c r="O40" s="111">
        <f t="array" ref="O40">C29</f>
        <v>1</v>
      </c>
      <c r="P40" s="111">
        <f t="array" ref="P40">D29</f>
        <v>1</v>
      </c>
      <c r="Q40" s="111">
        <f t="array" ref="Q40">E29</f>
        <v>1</v>
      </c>
      <c r="R40" s="111">
        <f t="array" ref="R40">F29</f>
        <v>0</v>
      </c>
      <c r="S40" s="111">
        <f t="array" ref="S40">G29</f>
        <v>0</v>
      </c>
    </row>
    <row r="41" spans="2:21">
      <c r="B41" s="111">
        <f t="shared" ref="B41:B45" si="3">B30</f>
        <v>1</v>
      </c>
      <c r="C41" s="43">
        <f t="array" ref="C41:G45">C30:G34+(MINVERSE(B11:F15)*J3)</f>
        <v>2.1666666666666665</v>
      </c>
      <c r="D41" s="43">
        <v>-0.33333333333333331</v>
      </c>
      <c r="E41" s="43">
        <v>-0.33333333333333331</v>
      </c>
      <c r="F41" s="43">
        <v>-0.33333333333333331</v>
      </c>
      <c r="G41" s="43">
        <v>-0.33333333333333331</v>
      </c>
      <c r="N41" s="111">
        <f t="array" ref="N41">B30</f>
        <v>1</v>
      </c>
      <c r="O41" s="43">
        <f t="array" ref="O41:S45">C30:G34+(MINVERSE(I11:M15)*J3)</f>
        <v>2.2142857142857144</v>
      </c>
      <c r="P41" s="43">
        <v>-0.3571428571428571</v>
      </c>
      <c r="Q41" s="43">
        <v>-0.35714285714285715</v>
      </c>
      <c r="R41" s="43">
        <v>-0.35714285714285715</v>
      </c>
      <c r="S41" s="43">
        <v>-0.3571428571428571</v>
      </c>
    </row>
    <row r="42" spans="2:21">
      <c r="B42" s="111">
        <f t="shared" si="3"/>
        <v>1</v>
      </c>
      <c r="C42" s="43">
        <v>-0.33333333333333331</v>
      </c>
      <c r="D42" s="43">
        <v>1.6666666666666665</v>
      </c>
      <c r="E42" s="43">
        <v>0</v>
      </c>
      <c r="F42" s="43">
        <v>0</v>
      </c>
      <c r="G42" s="43">
        <v>0</v>
      </c>
      <c r="N42" s="111">
        <f t="array" ref="N42">B31</f>
        <v>1</v>
      </c>
      <c r="O42" s="43">
        <v>-0.35714285714285715</v>
      </c>
      <c r="P42" s="43">
        <v>1.6746031746031744</v>
      </c>
      <c r="Q42" s="43">
        <v>3.968253968253968E-2</v>
      </c>
      <c r="R42" s="43">
        <v>-3.968253968253968E-2</v>
      </c>
      <c r="S42" s="43">
        <v>3.9682539682539673E-2</v>
      </c>
    </row>
    <row r="43" spans="2:21">
      <c r="B43" s="111">
        <f t="shared" si="3"/>
        <v>1</v>
      </c>
      <c r="C43" s="43">
        <v>-0.33333333333333331</v>
      </c>
      <c r="D43" s="43">
        <v>0</v>
      </c>
      <c r="E43" s="43">
        <v>1.6666666666666665</v>
      </c>
      <c r="F43" s="43">
        <v>0</v>
      </c>
      <c r="G43" s="43">
        <v>0</v>
      </c>
      <c r="N43" s="111">
        <f t="array" ref="N43">B32</f>
        <v>1</v>
      </c>
      <c r="O43" s="43">
        <v>-0.3571428571428571</v>
      </c>
      <c r="P43" s="43">
        <v>3.9682539682539666E-2</v>
      </c>
      <c r="Q43" s="43">
        <v>1.6746031746031746</v>
      </c>
      <c r="R43" s="43">
        <v>3.968253968253968E-2</v>
      </c>
      <c r="S43" s="43">
        <v>-3.9682539682539666E-2</v>
      </c>
    </row>
    <row r="44" spans="2:21">
      <c r="B44" s="111">
        <f t="shared" si="3"/>
        <v>0</v>
      </c>
      <c r="C44" s="43">
        <v>-0.33333333333333331</v>
      </c>
      <c r="D44" s="43">
        <v>0</v>
      </c>
      <c r="E44" s="43">
        <v>0</v>
      </c>
      <c r="F44" s="43">
        <v>0.66666666666666663</v>
      </c>
      <c r="G44" s="43">
        <v>0</v>
      </c>
      <c r="N44" s="111">
        <f t="array" ref="N44">B33</f>
        <v>0</v>
      </c>
      <c r="O44" s="43">
        <v>-0.35714285714285715</v>
      </c>
      <c r="P44" s="43">
        <v>-3.9682539682539673E-2</v>
      </c>
      <c r="Q44" s="43">
        <v>3.9682539682539673E-2</v>
      </c>
      <c r="R44" s="43">
        <v>0.67460317460317465</v>
      </c>
      <c r="S44" s="43">
        <v>3.9682539682539673E-2</v>
      </c>
    </row>
    <row r="45" spans="2:21">
      <c r="B45" s="111">
        <f t="shared" si="3"/>
        <v>0</v>
      </c>
      <c r="C45" s="43">
        <v>-0.33333333333333331</v>
      </c>
      <c r="D45" s="43">
        <v>0</v>
      </c>
      <c r="E45" s="43">
        <v>0</v>
      </c>
      <c r="F45" s="43">
        <v>0</v>
      </c>
      <c r="G45" s="43">
        <v>0.66666666666666663</v>
      </c>
      <c r="N45" s="111">
        <f t="array" ref="N45">B34</f>
        <v>0</v>
      </c>
      <c r="O45" s="43">
        <v>-0.35714285714285715</v>
      </c>
      <c r="P45" s="43">
        <v>3.9682539682539673E-2</v>
      </c>
      <c r="Q45" s="43">
        <v>-3.9682539682539666E-2</v>
      </c>
      <c r="R45" s="43">
        <v>3.9682539682539673E-2</v>
      </c>
      <c r="S45" s="43">
        <v>0.67460317460317454</v>
      </c>
    </row>
    <row r="48" spans="2:21">
      <c r="B48" s="9" t="s">
        <v>69</v>
      </c>
      <c r="C48" s="2"/>
      <c r="D48" s="2"/>
      <c r="E48" s="2"/>
      <c r="F48" s="2"/>
      <c r="G48" s="2"/>
      <c r="N48" s="9" t="s">
        <v>69</v>
      </c>
      <c r="O48" s="2"/>
      <c r="P48" s="2"/>
      <c r="Q48" s="2"/>
      <c r="R48" s="2"/>
      <c r="S48" s="2"/>
    </row>
    <row r="49" spans="1:19">
      <c r="B49" s="41">
        <f t="array" ref="B49:G54">MINVERSE(B40:G45)</f>
        <v>1.5454545454545459</v>
      </c>
      <c r="C49" s="112">
        <v>-1.2727272727272732</v>
      </c>
      <c r="D49" s="112">
        <v>-1.1818181818181819</v>
      </c>
      <c r="E49" s="112">
        <v>-1.1818181818181819</v>
      </c>
      <c r="F49" s="112">
        <v>-0.63636363636363658</v>
      </c>
      <c r="G49" s="112">
        <v>-0.63636363636363669</v>
      </c>
      <c r="H49" s="34"/>
      <c r="I49" s="34"/>
      <c r="J49" s="34"/>
      <c r="K49" s="34"/>
      <c r="L49" s="34"/>
      <c r="M49" s="34"/>
      <c r="N49" s="41">
        <f t="array" ref="N49:S54">MINVERSE(N40:S45)</f>
        <v>1.5185185185185182</v>
      </c>
      <c r="O49" s="112">
        <v>-1.2592592592592586</v>
      </c>
      <c r="P49" s="112">
        <v>-1.1481481481481477</v>
      </c>
      <c r="Q49" s="112">
        <v>-1.1481481481481477</v>
      </c>
      <c r="R49" s="112">
        <v>-0.62962962962962932</v>
      </c>
      <c r="S49" s="112">
        <v>-0.62962962962962921</v>
      </c>
    </row>
    <row r="50" spans="1:19">
      <c r="B50" s="112">
        <v>-1.2727272727272732</v>
      </c>
      <c r="C50" s="43">
        <v>1.6363636363636369</v>
      </c>
      <c r="D50" s="43">
        <v>1.0909090909090911</v>
      </c>
      <c r="E50" s="43">
        <v>1.0909090909090911</v>
      </c>
      <c r="F50" s="43">
        <v>0.81818181818181845</v>
      </c>
      <c r="G50" s="43">
        <v>0.81818181818181857</v>
      </c>
      <c r="H50" s="34"/>
      <c r="I50" s="34"/>
      <c r="J50" s="34"/>
      <c r="K50" s="34"/>
      <c r="L50" s="34"/>
      <c r="M50" s="34"/>
      <c r="N50" s="112">
        <v>-1.2592592592592586</v>
      </c>
      <c r="O50" s="43">
        <v>1.6296296296296289</v>
      </c>
      <c r="P50" s="43">
        <v>1.0740740740740735</v>
      </c>
      <c r="Q50" s="43">
        <v>1.0740740740740735</v>
      </c>
      <c r="R50" s="43">
        <v>0.81481481481481444</v>
      </c>
      <c r="S50" s="43">
        <v>0.81481481481481433</v>
      </c>
    </row>
    <row r="51" spans="1:19">
      <c r="B51" s="112">
        <v>-1.1818181818181821</v>
      </c>
      <c r="C51" s="43">
        <v>1.0909090909090913</v>
      </c>
      <c r="D51" s="43">
        <v>1.5272727272727273</v>
      </c>
      <c r="E51" s="43">
        <v>0.92727272727272747</v>
      </c>
      <c r="F51" s="43">
        <v>0.54545454545454575</v>
      </c>
      <c r="G51" s="43">
        <v>0.54545454545454575</v>
      </c>
      <c r="H51" s="34"/>
      <c r="I51" s="34"/>
      <c r="J51" s="34"/>
      <c r="K51" s="34"/>
      <c r="L51" s="34"/>
      <c r="M51" s="34"/>
      <c r="N51" s="112">
        <v>-1.1481481481481479</v>
      </c>
      <c r="O51" s="43">
        <v>1.0740740740740735</v>
      </c>
      <c r="P51" s="43">
        <v>1.4928774928774924</v>
      </c>
      <c r="Q51" s="43">
        <v>0.87749287749287697</v>
      </c>
      <c r="R51" s="43">
        <v>0.57549857549857519</v>
      </c>
      <c r="S51" s="43">
        <v>0.49857549857549815</v>
      </c>
    </row>
    <row r="52" spans="1:19">
      <c r="B52" s="112">
        <v>-1.1818181818181819</v>
      </c>
      <c r="C52" s="43">
        <v>1.0909090909090913</v>
      </c>
      <c r="D52" s="43">
        <v>0.92727272727272736</v>
      </c>
      <c r="E52" s="43">
        <v>1.5272727272727273</v>
      </c>
      <c r="F52" s="43">
        <v>0.54545454545454564</v>
      </c>
      <c r="G52" s="43">
        <v>0.54545454545454575</v>
      </c>
      <c r="H52" s="34"/>
      <c r="I52" s="34"/>
      <c r="J52" s="34"/>
      <c r="K52" s="34"/>
      <c r="L52" s="34"/>
      <c r="M52" s="34"/>
      <c r="N52" s="112">
        <v>-1.1481481481481477</v>
      </c>
      <c r="O52" s="43">
        <v>1.0740740740740733</v>
      </c>
      <c r="P52" s="43">
        <v>0.87749287749287697</v>
      </c>
      <c r="Q52" s="43">
        <v>1.4928774928774924</v>
      </c>
      <c r="R52" s="43">
        <v>0.49857549857549832</v>
      </c>
      <c r="S52" s="43">
        <v>0.57549857549857508</v>
      </c>
    </row>
    <row r="53" spans="1:19">
      <c r="B53" s="112">
        <v>-0.63636363636363669</v>
      </c>
      <c r="C53" s="43">
        <v>0.81818181818181857</v>
      </c>
      <c r="D53" s="43">
        <v>0.54545454545454564</v>
      </c>
      <c r="E53" s="43">
        <v>0.54545454545454564</v>
      </c>
      <c r="F53" s="43">
        <v>1.9090909090909096</v>
      </c>
      <c r="G53" s="43">
        <v>0.40909090909090939</v>
      </c>
      <c r="H53" s="34"/>
      <c r="I53" s="34"/>
      <c r="J53" s="34"/>
      <c r="K53" s="34"/>
      <c r="L53" s="34"/>
      <c r="M53" s="34"/>
      <c r="N53" s="112">
        <v>-0.62962962962962932</v>
      </c>
      <c r="O53" s="43">
        <v>0.81481481481481455</v>
      </c>
      <c r="P53" s="43">
        <v>0.57549857549857519</v>
      </c>
      <c r="Q53" s="43">
        <v>0.49857549857549827</v>
      </c>
      <c r="R53" s="43">
        <v>1.8997150997150996</v>
      </c>
      <c r="S53" s="43">
        <v>0.31509971509971491</v>
      </c>
    </row>
    <row r="54" spans="1:19">
      <c r="B54" s="112">
        <v>-0.63636363636363669</v>
      </c>
      <c r="C54" s="43">
        <v>0.81818181818181857</v>
      </c>
      <c r="D54" s="43">
        <v>0.54545454545454564</v>
      </c>
      <c r="E54" s="43">
        <v>0.54545454545454564</v>
      </c>
      <c r="F54" s="43">
        <v>0.40909090909090939</v>
      </c>
      <c r="G54" s="43">
        <v>1.9090909090909098</v>
      </c>
      <c r="H54" s="34"/>
      <c r="I54" s="34"/>
      <c r="J54" s="34"/>
      <c r="K54" s="34"/>
      <c r="L54" s="34"/>
      <c r="M54" s="34"/>
      <c r="N54" s="112">
        <v>-0.62962962962962943</v>
      </c>
      <c r="O54" s="43">
        <v>0.81481481481481444</v>
      </c>
      <c r="P54" s="43">
        <v>0.49857549857549838</v>
      </c>
      <c r="Q54" s="43">
        <v>0.57549857549857519</v>
      </c>
      <c r="R54" s="43">
        <v>0.31509971509971502</v>
      </c>
      <c r="S54" s="43">
        <v>1.8997150997150996</v>
      </c>
    </row>
    <row r="58" spans="1:19">
      <c r="B58" s="9" t="s">
        <v>71</v>
      </c>
      <c r="N58" s="9" t="s">
        <v>71</v>
      </c>
    </row>
    <row r="59" spans="1:19">
      <c r="A59" s="2" t="s">
        <v>42</v>
      </c>
      <c r="B59" s="41">
        <f t="array" ref="B59:B62">MMULT(B49:E52,I29:I32)</f>
        <v>0</v>
      </c>
      <c r="M59" s="2" t="s">
        <v>42</v>
      </c>
      <c r="N59" s="41">
        <f t="array" ref="N59:N62">MMULT(N49:Q52,I29:I32)</f>
        <v>0</v>
      </c>
    </row>
    <row r="60" spans="1:19">
      <c r="A60" s="2">
        <v>1</v>
      </c>
      <c r="B60" s="13">
        <v>0</v>
      </c>
      <c r="M60" s="2">
        <v>1</v>
      </c>
      <c r="N60" s="13">
        <v>0</v>
      </c>
    </row>
    <row r="61" spans="1:19">
      <c r="A61" s="2">
        <v>2</v>
      </c>
      <c r="B61" s="13">
        <v>-1.1999999999999997</v>
      </c>
      <c r="M61" s="2">
        <v>2</v>
      </c>
      <c r="N61" s="13">
        <v>-1.2307692307692308</v>
      </c>
    </row>
    <row r="62" spans="1:19">
      <c r="A62" s="2">
        <v>3</v>
      </c>
      <c r="B62" s="13">
        <v>1.2</v>
      </c>
      <c r="M62" s="2">
        <v>3</v>
      </c>
      <c r="N62" s="13">
        <v>1.2307692307692308</v>
      </c>
    </row>
    <row r="63" spans="1:19">
      <c r="A63" s="2">
        <v>4</v>
      </c>
      <c r="B63" s="42">
        <f t="array" ref="B63:B64">MMULT(B53:E54,I29:I32)</f>
        <v>0</v>
      </c>
      <c r="M63" s="2">
        <v>4</v>
      </c>
      <c r="N63" s="42">
        <f t="array" ref="N63:N64">MMULT(N53:Q54,I29:I32)</f>
        <v>-0.15384615384615385</v>
      </c>
    </row>
    <row r="64" spans="1:19">
      <c r="A64" s="2">
        <v>5</v>
      </c>
      <c r="B64" s="42">
        <v>0</v>
      </c>
      <c r="M64" s="2">
        <v>5</v>
      </c>
      <c r="N64" s="42">
        <v>0.15384615384615363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11"/>
  <sheetViews>
    <sheetView topLeftCell="A40" workbookViewId="0">
      <selection activeCell="U56" sqref="U56"/>
    </sheetView>
  </sheetViews>
  <sheetFormatPr baseColWidth="10" defaultRowHeight="15" x14ac:dyDescent="0"/>
  <sheetData>
    <row r="2" spans="1:23" s="12" customFormat="1">
      <c r="B2" s="9" t="s">
        <v>11</v>
      </c>
      <c r="C2" s="9" t="s">
        <v>60</v>
      </c>
      <c r="D2" s="9" t="s">
        <v>61</v>
      </c>
      <c r="E2" s="9"/>
      <c r="F2" s="9" t="s">
        <v>13</v>
      </c>
      <c r="G2" s="9"/>
      <c r="H2" s="9" t="s">
        <v>63</v>
      </c>
      <c r="I2" s="9"/>
      <c r="J2" s="9" t="s">
        <v>44</v>
      </c>
    </row>
    <row r="3" spans="1:23">
      <c r="B3" s="2">
        <v>1</v>
      </c>
      <c r="C3" s="2">
        <v>0</v>
      </c>
      <c r="D3" s="2">
        <v>0</v>
      </c>
      <c r="E3" s="2"/>
      <c r="F3" s="2">
        <f>H3</f>
        <v>10</v>
      </c>
      <c r="G3" s="2"/>
      <c r="H3" s="2">
        <v>10</v>
      </c>
      <c r="J3" s="2">
        <v>0.5</v>
      </c>
    </row>
    <row r="4" spans="1:23">
      <c r="B4" s="2">
        <v>2</v>
      </c>
      <c r="C4" s="2">
        <v>1</v>
      </c>
      <c r="D4" s="2">
        <v>0</v>
      </c>
      <c r="E4" s="2"/>
      <c r="F4" s="2">
        <f t="shared" ref="F4:F5" si="0">H4</f>
        <v>8</v>
      </c>
      <c r="G4" s="2"/>
      <c r="H4" s="2">
        <v>8</v>
      </c>
    </row>
    <row r="5" spans="1:23">
      <c r="B5" s="2">
        <v>3</v>
      </c>
      <c r="C5" s="2">
        <v>1</v>
      </c>
      <c r="D5" s="2">
        <v>0</v>
      </c>
      <c r="E5" s="2"/>
      <c r="F5" s="2">
        <f t="shared" si="0"/>
        <v>12</v>
      </c>
      <c r="G5" s="2"/>
      <c r="H5" s="2">
        <v>12</v>
      </c>
    </row>
    <row r="6" spans="1:23">
      <c r="B6" s="2">
        <v>4</v>
      </c>
      <c r="C6" s="2">
        <v>1</v>
      </c>
      <c r="D6" s="2">
        <v>0</v>
      </c>
      <c r="E6" s="2"/>
      <c r="F6" s="2" t="s">
        <v>62</v>
      </c>
      <c r="G6" s="2"/>
      <c r="H6" s="2">
        <v>8</v>
      </c>
    </row>
    <row r="7" spans="1:23">
      <c r="B7" s="2">
        <v>5</v>
      </c>
      <c r="C7" s="2">
        <v>1</v>
      </c>
      <c r="D7" s="2">
        <v>0</v>
      </c>
      <c r="E7" s="2"/>
      <c r="F7" s="2" t="s">
        <v>62</v>
      </c>
      <c r="G7" s="2"/>
      <c r="H7" s="2">
        <v>12</v>
      </c>
    </row>
    <row r="8" spans="1:23">
      <c r="B8" s="2">
        <v>6</v>
      </c>
      <c r="C8" s="2">
        <v>0</v>
      </c>
      <c r="D8" s="2">
        <v>0</v>
      </c>
      <c r="E8" s="2"/>
      <c r="F8" s="2">
        <f>H8</f>
        <v>20</v>
      </c>
      <c r="G8" s="2"/>
      <c r="H8" s="2">
        <v>20</v>
      </c>
    </row>
    <row r="9" spans="1:23">
      <c r="B9" s="2">
        <v>7</v>
      </c>
      <c r="C9" s="2">
        <v>6</v>
      </c>
      <c r="D9" s="2">
        <v>0</v>
      </c>
      <c r="E9" s="2"/>
      <c r="F9" s="2">
        <f t="shared" ref="F9:F10" si="1">H9</f>
        <v>18</v>
      </c>
      <c r="G9" s="2"/>
      <c r="H9" s="2">
        <v>18</v>
      </c>
    </row>
    <row r="10" spans="1:23">
      <c r="B10" s="2">
        <v>8</v>
      </c>
      <c r="C10" s="2">
        <v>6</v>
      </c>
      <c r="D10" s="2">
        <v>0</v>
      </c>
      <c r="E10" s="2"/>
      <c r="F10" s="2">
        <f t="shared" si="1"/>
        <v>22</v>
      </c>
      <c r="G10" s="2"/>
      <c r="H10" s="2">
        <v>22</v>
      </c>
    </row>
    <row r="11" spans="1:23">
      <c r="B11" s="2">
        <v>9</v>
      </c>
      <c r="C11" s="2">
        <v>6</v>
      </c>
      <c r="D11" s="2">
        <v>0</v>
      </c>
      <c r="E11" s="2"/>
      <c r="F11" s="2" t="s">
        <v>62</v>
      </c>
      <c r="G11" s="2"/>
      <c r="H11" s="2">
        <v>18</v>
      </c>
    </row>
    <row r="12" spans="1:23">
      <c r="B12" s="2">
        <v>10</v>
      </c>
      <c r="C12" s="2">
        <v>6</v>
      </c>
      <c r="D12" s="2">
        <v>0</v>
      </c>
      <c r="E12" s="2"/>
      <c r="F12" s="2" t="s">
        <v>62</v>
      </c>
      <c r="G12" s="2"/>
      <c r="H12" s="2">
        <v>22</v>
      </c>
    </row>
    <row r="14" spans="1:23">
      <c r="B14" s="9" t="s">
        <v>64</v>
      </c>
      <c r="N14" s="12" t="s">
        <v>65</v>
      </c>
    </row>
    <row r="15" spans="1:23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N15" s="2">
        <v>1</v>
      </c>
      <c r="O15" s="2">
        <v>2</v>
      </c>
      <c r="P15" s="2">
        <v>3</v>
      </c>
      <c r="Q15" s="2">
        <v>4</v>
      </c>
      <c r="R15" s="2">
        <v>5</v>
      </c>
      <c r="S15" s="2">
        <v>6</v>
      </c>
      <c r="T15" s="2">
        <v>7</v>
      </c>
      <c r="U15" s="2">
        <v>8</v>
      </c>
      <c r="V15" s="2">
        <v>9</v>
      </c>
      <c r="W15" s="2">
        <v>10</v>
      </c>
    </row>
    <row r="16" spans="1:23">
      <c r="A16" s="2">
        <v>1</v>
      </c>
      <c r="B16" s="24">
        <v>1</v>
      </c>
      <c r="C16" s="24">
        <f t="array" ref="C16:F16">TRANSPOSE(B17:B20)</f>
        <v>0.5</v>
      </c>
      <c r="D16" s="24">
        <v>0.5</v>
      </c>
      <c r="E16" s="24">
        <v>0.5</v>
      </c>
      <c r="F16" s="24">
        <v>0.5</v>
      </c>
      <c r="G16" s="27">
        <f t="array" ref="G16:K20">TRANSPOSE(B21:F25)</f>
        <v>0</v>
      </c>
      <c r="H16" s="27">
        <v>0</v>
      </c>
      <c r="I16" s="27">
        <v>0</v>
      </c>
      <c r="J16" s="27">
        <v>0</v>
      </c>
      <c r="K16" s="27">
        <v>0</v>
      </c>
      <c r="M16" s="2">
        <v>1</v>
      </c>
      <c r="N16" s="24">
        <v>1</v>
      </c>
      <c r="O16" s="24">
        <f t="array" ref="O16:R16">TRANSPOSE(N17:N20)</f>
        <v>0.5</v>
      </c>
      <c r="P16" s="24">
        <v>0.5</v>
      </c>
      <c r="Q16" s="24">
        <v>0.5</v>
      </c>
      <c r="R16" s="24">
        <v>0.5</v>
      </c>
      <c r="S16" s="27">
        <f t="array" ref="S16:W20">TRANSPOSE(N21:R25)</f>
        <v>0.02</v>
      </c>
      <c r="T16" s="27">
        <v>0.02</v>
      </c>
      <c r="U16" s="27">
        <v>0.02</v>
      </c>
      <c r="V16" s="27">
        <v>0.02</v>
      </c>
      <c r="W16" s="27">
        <v>0.02</v>
      </c>
    </row>
    <row r="17" spans="1:23">
      <c r="A17" s="2">
        <v>2</v>
      </c>
      <c r="B17" s="24">
        <v>0.5</v>
      </c>
      <c r="C17" s="24">
        <v>1</v>
      </c>
      <c r="D17" s="24">
        <f t="array" ref="D17:F17">TRANSPOSE(C18:C20)</f>
        <v>0.25</v>
      </c>
      <c r="E17" s="24">
        <v>0.25</v>
      </c>
      <c r="F17" s="24">
        <v>0.25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M17" s="2">
        <v>2</v>
      </c>
      <c r="N17" s="24">
        <v>0.5</v>
      </c>
      <c r="O17" s="24">
        <v>1</v>
      </c>
      <c r="P17" s="24">
        <f t="array" ref="P17:R17">TRANSPOSE(O18:O20)</f>
        <v>0.2</v>
      </c>
      <c r="Q17" s="24">
        <v>0.3</v>
      </c>
      <c r="R17" s="24">
        <v>0.2</v>
      </c>
      <c r="S17" s="27">
        <v>0.02</v>
      </c>
      <c r="T17" s="27">
        <v>0.01</v>
      </c>
      <c r="U17" s="27">
        <v>0.03</v>
      </c>
      <c r="V17" s="27">
        <v>0.01</v>
      </c>
      <c r="W17" s="27">
        <v>0.03</v>
      </c>
    </row>
    <row r="18" spans="1:23">
      <c r="A18" s="2">
        <v>3</v>
      </c>
      <c r="B18" s="24">
        <v>0.5</v>
      </c>
      <c r="C18" s="24">
        <v>0.25</v>
      </c>
      <c r="D18" s="24">
        <v>1</v>
      </c>
      <c r="E18" s="24">
        <f t="array" ref="E18:F18">TRANSPOSE(D19:D20)</f>
        <v>0.25</v>
      </c>
      <c r="F18" s="24">
        <v>0.25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M18" s="2">
        <v>3</v>
      </c>
      <c r="N18" s="24">
        <v>0.5</v>
      </c>
      <c r="O18" s="24">
        <v>0.2</v>
      </c>
      <c r="P18" s="24">
        <v>1</v>
      </c>
      <c r="Q18" s="24">
        <f t="array" ref="Q18:R18">TRANSPOSE(P19:P20)</f>
        <v>0.2</v>
      </c>
      <c r="R18" s="24">
        <v>0.3</v>
      </c>
      <c r="S18" s="27">
        <v>0.02</v>
      </c>
      <c r="T18" s="27">
        <v>0.03</v>
      </c>
      <c r="U18" s="27">
        <v>0.01</v>
      </c>
      <c r="V18" s="27">
        <v>0.03</v>
      </c>
      <c r="W18" s="27">
        <v>0.01</v>
      </c>
    </row>
    <row r="19" spans="1:23">
      <c r="A19" s="2">
        <v>4</v>
      </c>
      <c r="B19" s="24">
        <v>0.5</v>
      </c>
      <c r="C19" s="24">
        <v>0.25</v>
      </c>
      <c r="D19" s="24">
        <v>0.25</v>
      </c>
      <c r="E19" s="24">
        <v>1</v>
      </c>
      <c r="F19" s="24">
        <f>E20</f>
        <v>0.25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M19" s="2">
        <v>4</v>
      </c>
      <c r="N19" s="24">
        <v>0.5</v>
      </c>
      <c r="O19" s="24">
        <v>0.3</v>
      </c>
      <c r="P19" s="24">
        <v>0.2</v>
      </c>
      <c r="Q19" s="24">
        <v>1</v>
      </c>
      <c r="R19" s="24">
        <f>Q20</f>
        <v>0.2</v>
      </c>
      <c r="S19" s="27">
        <v>0.02</v>
      </c>
      <c r="T19" s="27">
        <v>0.01</v>
      </c>
      <c r="U19" s="27">
        <v>0.03</v>
      </c>
      <c r="V19" s="27">
        <v>0.01</v>
      </c>
      <c r="W19" s="27">
        <v>0.03</v>
      </c>
    </row>
    <row r="20" spans="1:23">
      <c r="A20" s="2">
        <v>5</v>
      </c>
      <c r="B20" s="24">
        <v>0.5</v>
      </c>
      <c r="C20" s="24">
        <v>0.25</v>
      </c>
      <c r="D20" s="24">
        <v>0.25</v>
      </c>
      <c r="E20" s="24">
        <v>0.25</v>
      </c>
      <c r="F20" s="24">
        <v>1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M20" s="2">
        <v>5</v>
      </c>
      <c r="N20" s="24">
        <v>0.5</v>
      </c>
      <c r="O20" s="24">
        <v>0.2</v>
      </c>
      <c r="P20" s="24">
        <v>0.3</v>
      </c>
      <c r="Q20" s="24">
        <v>0.2</v>
      </c>
      <c r="R20" s="24">
        <v>1</v>
      </c>
      <c r="S20" s="27">
        <v>0.02</v>
      </c>
      <c r="T20" s="27">
        <v>0.03</v>
      </c>
      <c r="U20" s="27">
        <v>0.01</v>
      </c>
      <c r="V20" s="27">
        <v>0.03</v>
      </c>
      <c r="W20" s="27">
        <v>0.01</v>
      </c>
    </row>
    <row r="21" spans="1:23">
      <c r="A21" s="2">
        <v>6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25">
        <v>1</v>
      </c>
      <c r="H21" s="25">
        <f t="array" ref="H21:K21">TRANSPOSE(G22:G25)</f>
        <v>0.5</v>
      </c>
      <c r="I21" s="25">
        <v>0.5</v>
      </c>
      <c r="J21" s="25">
        <v>0.5</v>
      </c>
      <c r="K21" s="25">
        <v>0.5</v>
      </c>
      <c r="M21" s="2">
        <v>6</v>
      </c>
      <c r="N21" s="26">
        <v>0.02</v>
      </c>
      <c r="O21" s="26">
        <v>0.02</v>
      </c>
      <c r="P21" s="26">
        <v>0.02</v>
      </c>
      <c r="Q21" s="26">
        <v>0.02</v>
      </c>
      <c r="R21" s="26">
        <v>0.02</v>
      </c>
      <c r="S21" s="25">
        <v>1</v>
      </c>
      <c r="T21" s="25">
        <f t="array" ref="T21:W21">TRANSPOSE(S22:S25)</f>
        <v>0.5</v>
      </c>
      <c r="U21" s="25">
        <v>0.5</v>
      </c>
      <c r="V21" s="25">
        <v>0.5</v>
      </c>
      <c r="W21" s="25">
        <v>0.5</v>
      </c>
    </row>
    <row r="22" spans="1:23">
      <c r="A22" s="2">
        <v>7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5">
        <v>0.5</v>
      </c>
      <c r="H22" s="25">
        <v>1</v>
      </c>
      <c r="I22" s="25">
        <f t="array" ref="I22:K22">TRANSPOSE(H23:H25)</f>
        <v>0.25</v>
      </c>
      <c r="J22" s="25">
        <v>0.25</v>
      </c>
      <c r="K22" s="25">
        <v>0.25</v>
      </c>
      <c r="M22" s="2">
        <v>7</v>
      </c>
      <c r="N22" s="26">
        <v>0.02</v>
      </c>
      <c r="O22" s="26">
        <v>0.01</v>
      </c>
      <c r="P22" s="26">
        <v>0.03</v>
      </c>
      <c r="Q22" s="26">
        <v>0.01</v>
      </c>
      <c r="R22" s="26">
        <v>0.03</v>
      </c>
      <c r="S22" s="25">
        <v>0.5</v>
      </c>
      <c r="T22" s="25">
        <v>1</v>
      </c>
      <c r="U22" s="25">
        <f t="array" ref="U22:W22">TRANSPOSE(T23:T25)</f>
        <v>0.2</v>
      </c>
      <c r="V22" s="25">
        <v>0.3</v>
      </c>
      <c r="W22" s="25">
        <v>0.2</v>
      </c>
    </row>
    <row r="23" spans="1:23">
      <c r="A23" s="2">
        <v>8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25">
        <v>0.5</v>
      </c>
      <c r="H23" s="25">
        <v>0.25</v>
      </c>
      <c r="I23" s="25">
        <v>1</v>
      </c>
      <c r="J23" s="25">
        <f t="array" ref="J23:K23">TRANSPOSE(I24:I25)</f>
        <v>0.25</v>
      </c>
      <c r="K23" s="25">
        <v>0.25</v>
      </c>
      <c r="M23" s="2">
        <v>8</v>
      </c>
      <c r="N23" s="26">
        <v>0.02</v>
      </c>
      <c r="O23" s="26">
        <v>0.03</v>
      </c>
      <c r="P23" s="26">
        <v>0.01</v>
      </c>
      <c r="Q23" s="26">
        <v>0.03</v>
      </c>
      <c r="R23" s="26">
        <v>0.01</v>
      </c>
      <c r="S23" s="25">
        <v>0.5</v>
      </c>
      <c r="T23" s="25">
        <v>0.2</v>
      </c>
      <c r="U23" s="25">
        <v>1</v>
      </c>
      <c r="V23" s="25">
        <f t="array" ref="V23:W23">TRANSPOSE(U24:U25)</f>
        <v>0.2</v>
      </c>
      <c r="W23" s="25">
        <v>0.3</v>
      </c>
    </row>
    <row r="24" spans="1:23">
      <c r="A24" s="2">
        <v>9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25">
        <v>0.5</v>
      </c>
      <c r="H24" s="25">
        <v>0.25</v>
      </c>
      <c r="I24" s="25">
        <v>0.25</v>
      </c>
      <c r="J24" s="25">
        <v>1</v>
      </c>
      <c r="K24" s="25">
        <f>J25</f>
        <v>0.25</v>
      </c>
      <c r="M24" s="2">
        <v>9</v>
      </c>
      <c r="N24" s="26">
        <v>0.02</v>
      </c>
      <c r="O24" s="26">
        <v>0.01</v>
      </c>
      <c r="P24" s="26">
        <v>0.03</v>
      </c>
      <c r="Q24" s="26">
        <v>0.01</v>
      </c>
      <c r="R24" s="26">
        <v>0.03</v>
      </c>
      <c r="S24" s="25">
        <v>0.5</v>
      </c>
      <c r="T24" s="25">
        <v>0.3</v>
      </c>
      <c r="U24" s="25">
        <v>0.2</v>
      </c>
      <c r="V24" s="25">
        <v>1</v>
      </c>
      <c r="W24" s="25">
        <f>V25</f>
        <v>0.2</v>
      </c>
    </row>
    <row r="25" spans="1:23">
      <c r="A25" s="2">
        <v>10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25">
        <v>0.5</v>
      </c>
      <c r="H25" s="25">
        <v>0.25</v>
      </c>
      <c r="I25" s="25">
        <v>0.25</v>
      </c>
      <c r="J25" s="25">
        <v>0.25</v>
      </c>
      <c r="K25" s="25">
        <v>1</v>
      </c>
      <c r="M25" s="2">
        <v>10</v>
      </c>
      <c r="N25" s="26">
        <v>0.02</v>
      </c>
      <c r="O25" s="26">
        <v>0.03</v>
      </c>
      <c r="P25" s="26">
        <v>0.01</v>
      </c>
      <c r="Q25" s="26">
        <v>0.03</v>
      </c>
      <c r="R25" s="26">
        <v>0.01</v>
      </c>
      <c r="S25" s="25">
        <v>0.5</v>
      </c>
      <c r="T25" s="25">
        <v>0.2</v>
      </c>
      <c r="U25" s="25">
        <v>0.3</v>
      </c>
      <c r="V25" s="25">
        <v>0.2</v>
      </c>
      <c r="W25" s="25">
        <v>1</v>
      </c>
    </row>
    <row r="27" spans="1:23" s="28" customFormat="1"/>
    <row r="29" spans="1:23">
      <c r="B29" s="12" t="s">
        <v>70</v>
      </c>
      <c r="G29" s="12"/>
      <c r="H29" s="12" t="s">
        <v>72</v>
      </c>
    </row>
    <row r="31" spans="1:23">
      <c r="B31" s="9" t="s">
        <v>64</v>
      </c>
      <c r="N31" s="12" t="s">
        <v>65</v>
      </c>
    </row>
    <row r="32" spans="1:23">
      <c r="B32" s="2">
        <v>1</v>
      </c>
      <c r="C32" s="2">
        <v>2</v>
      </c>
      <c r="D32" s="2">
        <v>3</v>
      </c>
      <c r="E32" s="2">
        <v>6</v>
      </c>
      <c r="F32" s="2">
        <v>7</v>
      </c>
      <c r="G32" s="2">
        <v>8</v>
      </c>
      <c r="H32" s="2">
        <v>4</v>
      </c>
      <c r="I32" s="2">
        <v>5</v>
      </c>
      <c r="J32" s="2">
        <v>9</v>
      </c>
      <c r="K32" s="2">
        <v>10</v>
      </c>
      <c r="N32" s="2">
        <v>1</v>
      </c>
      <c r="O32" s="2">
        <v>2</v>
      </c>
      <c r="P32" s="2">
        <v>3</v>
      </c>
      <c r="Q32" s="2">
        <v>6</v>
      </c>
      <c r="R32" s="2">
        <v>7</v>
      </c>
      <c r="S32" s="2">
        <v>8</v>
      </c>
      <c r="T32" s="2">
        <v>4</v>
      </c>
      <c r="U32" s="2">
        <v>5</v>
      </c>
      <c r="V32" s="2">
        <v>9</v>
      </c>
      <c r="W32" s="2">
        <v>10</v>
      </c>
    </row>
    <row r="33" spans="1:23">
      <c r="A33" s="2">
        <v>1</v>
      </c>
      <c r="B33" s="24">
        <f>B16</f>
        <v>1</v>
      </c>
      <c r="C33" s="41">
        <f t="array" ref="C33:K33">TRANSPOSE(B34:B42)</f>
        <v>0.5</v>
      </c>
      <c r="D33" s="41">
        <v>0.5</v>
      </c>
      <c r="E33" s="41">
        <v>0</v>
      </c>
      <c r="F33" s="41">
        <v>0</v>
      </c>
      <c r="G33" s="41">
        <v>0</v>
      </c>
      <c r="H33" s="41">
        <v>0.5</v>
      </c>
      <c r="I33" s="41">
        <v>0.5</v>
      </c>
      <c r="J33" s="41">
        <v>0</v>
      </c>
      <c r="K33" s="41">
        <v>0</v>
      </c>
      <c r="M33" s="2">
        <v>1</v>
      </c>
      <c r="N33" s="24">
        <f>N16</f>
        <v>1</v>
      </c>
      <c r="O33" s="41">
        <f t="array" ref="O33:W33">TRANSPOSE(N34:N42)</f>
        <v>0.5</v>
      </c>
      <c r="P33" s="41">
        <v>0.5</v>
      </c>
      <c r="Q33" s="41">
        <v>0.02</v>
      </c>
      <c r="R33" s="41">
        <v>0.02</v>
      </c>
      <c r="S33" s="41">
        <v>0.02</v>
      </c>
      <c r="T33" s="41">
        <v>0.5</v>
      </c>
      <c r="U33" s="41">
        <v>0.5</v>
      </c>
      <c r="V33" s="41">
        <v>0.02</v>
      </c>
      <c r="W33" s="41">
        <v>0.02</v>
      </c>
    </row>
    <row r="34" spans="1:23">
      <c r="A34" s="2">
        <v>2</v>
      </c>
      <c r="B34" s="24">
        <f t="shared" ref="B34:D35" si="2">B17</f>
        <v>0.5</v>
      </c>
      <c r="C34" s="24">
        <f t="shared" si="2"/>
        <v>1</v>
      </c>
      <c r="D34" s="41">
        <f t="array" ref="D34:K34">TRANSPOSE(C35:C42)</f>
        <v>0.25</v>
      </c>
      <c r="E34" s="41">
        <v>0</v>
      </c>
      <c r="F34" s="41">
        <v>0</v>
      </c>
      <c r="G34" s="41">
        <v>0</v>
      </c>
      <c r="H34" s="41">
        <v>0.25</v>
      </c>
      <c r="I34" s="41">
        <v>0.25</v>
      </c>
      <c r="J34" s="41">
        <v>0</v>
      </c>
      <c r="K34" s="41">
        <v>0</v>
      </c>
      <c r="M34" s="2">
        <v>2</v>
      </c>
      <c r="N34" s="24">
        <f t="shared" ref="N34:O34" si="3">N17</f>
        <v>0.5</v>
      </c>
      <c r="O34" s="24">
        <f t="shared" si="3"/>
        <v>1</v>
      </c>
      <c r="P34" s="41">
        <f t="array" ref="P34:W34">TRANSPOSE(O35:O42)</f>
        <v>0.2</v>
      </c>
      <c r="Q34" s="41">
        <v>0.02</v>
      </c>
      <c r="R34" s="41">
        <v>0.01</v>
      </c>
      <c r="S34" s="41">
        <v>0.03</v>
      </c>
      <c r="T34" s="41">
        <v>0.3</v>
      </c>
      <c r="U34" s="41">
        <v>0.2</v>
      </c>
      <c r="V34" s="41">
        <v>0.01</v>
      </c>
      <c r="W34" s="41">
        <v>0.03</v>
      </c>
    </row>
    <row r="35" spans="1:23">
      <c r="A35" s="2">
        <v>3</v>
      </c>
      <c r="B35" s="24">
        <f t="shared" si="2"/>
        <v>0.5</v>
      </c>
      <c r="C35" s="24">
        <f t="shared" si="2"/>
        <v>0.25</v>
      </c>
      <c r="D35" s="24">
        <f t="shared" si="2"/>
        <v>1</v>
      </c>
      <c r="E35" s="41">
        <f t="array" ref="E35:K35">TRANSPOSE(D36:D42)</f>
        <v>0</v>
      </c>
      <c r="F35" s="41">
        <v>0</v>
      </c>
      <c r="G35" s="41">
        <v>0</v>
      </c>
      <c r="H35" s="41">
        <v>0.25</v>
      </c>
      <c r="I35" s="41">
        <v>0.25</v>
      </c>
      <c r="J35" s="41">
        <v>0</v>
      </c>
      <c r="K35" s="41">
        <v>0</v>
      </c>
      <c r="M35" s="2">
        <v>3</v>
      </c>
      <c r="N35" s="24">
        <f t="shared" ref="N35:P35" si="4">N18</f>
        <v>0.5</v>
      </c>
      <c r="O35" s="24">
        <f t="shared" si="4"/>
        <v>0.2</v>
      </c>
      <c r="P35" s="24">
        <f t="shared" si="4"/>
        <v>1</v>
      </c>
      <c r="Q35" s="41">
        <f t="array" ref="Q35:W35">TRANSPOSE(P36:P42)</f>
        <v>0.02</v>
      </c>
      <c r="R35" s="41">
        <v>0.03</v>
      </c>
      <c r="S35" s="41">
        <v>0.01</v>
      </c>
      <c r="T35" s="41">
        <v>0.2</v>
      </c>
      <c r="U35" s="41">
        <v>0.3</v>
      </c>
      <c r="V35" s="41">
        <v>0.03</v>
      </c>
      <c r="W35" s="41">
        <v>0.01</v>
      </c>
    </row>
    <row r="36" spans="1:23">
      <c r="A36" s="2">
        <v>6</v>
      </c>
      <c r="B36" s="26">
        <f>B21</f>
        <v>0</v>
      </c>
      <c r="C36" s="26">
        <f t="shared" ref="C36:D36" si="5">C21</f>
        <v>0</v>
      </c>
      <c r="D36" s="26">
        <f t="shared" si="5"/>
        <v>0</v>
      </c>
      <c r="E36" s="25">
        <f>G21</f>
        <v>1</v>
      </c>
      <c r="F36" s="41">
        <f t="array" ref="F36:K36">TRANSPOSE(E37:E42)</f>
        <v>0.5</v>
      </c>
      <c r="G36" s="41">
        <v>0.5</v>
      </c>
      <c r="H36" s="41">
        <v>0</v>
      </c>
      <c r="I36" s="41">
        <v>0</v>
      </c>
      <c r="J36" s="41">
        <v>0.5</v>
      </c>
      <c r="K36" s="41">
        <v>0.5</v>
      </c>
      <c r="M36" s="2">
        <v>6</v>
      </c>
      <c r="N36" s="26">
        <f>N21</f>
        <v>0.02</v>
      </c>
      <c r="O36" s="26">
        <f t="shared" ref="O36:P36" si="6">O21</f>
        <v>0.02</v>
      </c>
      <c r="P36" s="26">
        <f t="shared" si="6"/>
        <v>0.02</v>
      </c>
      <c r="Q36" s="25">
        <f>S21</f>
        <v>1</v>
      </c>
      <c r="R36" s="41">
        <f t="array" ref="R36:W36">TRANSPOSE(Q37:Q42)</f>
        <v>0.5</v>
      </c>
      <c r="S36" s="41">
        <v>0.5</v>
      </c>
      <c r="T36" s="41">
        <v>0.02</v>
      </c>
      <c r="U36" s="41">
        <v>0.02</v>
      </c>
      <c r="V36" s="41">
        <v>0.5</v>
      </c>
      <c r="W36" s="41">
        <v>0.5</v>
      </c>
    </row>
    <row r="37" spans="1:23">
      <c r="A37" s="2">
        <v>7</v>
      </c>
      <c r="B37" s="26">
        <f t="shared" ref="B37:D37" si="7">B22</f>
        <v>0</v>
      </c>
      <c r="C37" s="26">
        <f t="shared" si="7"/>
        <v>0</v>
      </c>
      <c r="D37" s="26">
        <f t="shared" si="7"/>
        <v>0</v>
      </c>
      <c r="E37" s="25">
        <f t="shared" ref="E37:E38" si="8">G22</f>
        <v>0.5</v>
      </c>
      <c r="F37" s="25">
        <f t="shared" ref="F37:F38" si="9">H22</f>
        <v>1</v>
      </c>
      <c r="G37" s="41">
        <f t="array" ref="G37:K37">TRANSPOSE(F38:F42)</f>
        <v>0.25</v>
      </c>
      <c r="H37" s="41">
        <v>0</v>
      </c>
      <c r="I37" s="41">
        <v>0</v>
      </c>
      <c r="J37" s="41">
        <v>0.25</v>
      </c>
      <c r="K37" s="41">
        <v>0.25</v>
      </c>
      <c r="M37" s="2">
        <v>7</v>
      </c>
      <c r="N37" s="26">
        <f t="shared" ref="N37:P37" si="10">N22</f>
        <v>0.02</v>
      </c>
      <c r="O37" s="26">
        <f t="shared" si="10"/>
        <v>0.01</v>
      </c>
      <c r="P37" s="26">
        <f t="shared" si="10"/>
        <v>0.03</v>
      </c>
      <c r="Q37" s="25">
        <f t="shared" ref="Q37:Q38" si="11">S22</f>
        <v>0.5</v>
      </c>
      <c r="R37" s="25">
        <f t="shared" ref="R37:R38" si="12">T22</f>
        <v>1</v>
      </c>
      <c r="S37" s="41">
        <f t="array" ref="S37:W37">TRANSPOSE(R38:R42)</f>
        <v>0.2</v>
      </c>
      <c r="T37" s="41">
        <v>0.01</v>
      </c>
      <c r="U37" s="41">
        <v>0.03</v>
      </c>
      <c r="V37" s="41">
        <v>0.3</v>
      </c>
      <c r="W37" s="41">
        <v>0.2</v>
      </c>
    </row>
    <row r="38" spans="1:23">
      <c r="A38" s="2">
        <v>8</v>
      </c>
      <c r="B38" s="26">
        <f t="shared" ref="B38:D38" si="13">B23</f>
        <v>0</v>
      </c>
      <c r="C38" s="26">
        <f t="shared" si="13"/>
        <v>0</v>
      </c>
      <c r="D38" s="26">
        <f t="shared" si="13"/>
        <v>0</v>
      </c>
      <c r="E38" s="25">
        <f t="shared" si="8"/>
        <v>0.5</v>
      </c>
      <c r="F38" s="25">
        <f t="shared" si="9"/>
        <v>0.25</v>
      </c>
      <c r="G38" s="25">
        <f t="shared" ref="G38" si="14">I23</f>
        <v>1</v>
      </c>
      <c r="H38" s="41">
        <f t="array" ref="H38:K38">TRANSPOSE(G39:G42)</f>
        <v>0</v>
      </c>
      <c r="I38" s="41">
        <v>0</v>
      </c>
      <c r="J38" s="41">
        <v>0.25</v>
      </c>
      <c r="K38" s="41">
        <v>0.25</v>
      </c>
      <c r="M38" s="2">
        <v>8</v>
      </c>
      <c r="N38" s="26">
        <f t="shared" ref="N38:P38" si="15">N23</f>
        <v>0.02</v>
      </c>
      <c r="O38" s="26">
        <f t="shared" si="15"/>
        <v>0.03</v>
      </c>
      <c r="P38" s="26">
        <f t="shared" si="15"/>
        <v>0.01</v>
      </c>
      <c r="Q38" s="25">
        <f t="shared" si="11"/>
        <v>0.5</v>
      </c>
      <c r="R38" s="25">
        <f t="shared" si="12"/>
        <v>0.2</v>
      </c>
      <c r="S38" s="25">
        <f t="shared" ref="S38" si="16">U23</f>
        <v>1</v>
      </c>
      <c r="T38" s="41">
        <f t="array" ref="T38:W38">TRANSPOSE(S39:S42)</f>
        <v>0.03</v>
      </c>
      <c r="U38" s="41">
        <v>0.01</v>
      </c>
      <c r="V38" s="41">
        <v>0.2</v>
      </c>
      <c r="W38" s="41">
        <v>0.3</v>
      </c>
    </row>
    <row r="39" spans="1:23">
      <c r="A39" s="2">
        <v>4</v>
      </c>
      <c r="B39" s="24">
        <f>B19</f>
        <v>0.5</v>
      </c>
      <c r="C39" s="24">
        <f>C19</f>
        <v>0.25</v>
      </c>
      <c r="D39" s="24">
        <v>0.25</v>
      </c>
      <c r="E39" s="27">
        <f>G19</f>
        <v>0</v>
      </c>
      <c r="F39" s="27">
        <f t="shared" ref="F39:G39" si="17">H19</f>
        <v>0</v>
      </c>
      <c r="G39" s="27">
        <f t="shared" si="17"/>
        <v>0</v>
      </c>
      <c r="H39" s="24">
        <f t="shared" ref="H39" si="18">E19</f>
        <v>1</v>
      </c>
      <c r="I39" s="41">
        <f t="array" ref="I39:K39">TRANSPOSE(H40:H42)</f>
        <v>0.25</v>
      </c>
      <c r="J39" s="41">
        <v>0</v>
      </c>
      <c r="K39" s="41">
        <v>0</v>
      </c>
      <c r="M39" s="2">
        <v>4</v>
      </c>
      <c r="N39" s="24">
        <f>N19</f>
        <v>0.5</v>
      </c>
      <c r="O39" s="24">
        <f>O19</f>
        <v>0.3</v>
      </c>
      <c r="P39" s="24">
        <v>0.2</v>
      </c>
      <c r="Q39" s="27">
        <f>S19</f>
        <v>0.02</v>
      </c>
      <c r="R39" s="27">
        <f t="shared" ref="R39:R40" si="19">T19</f>
        <v>0.01</v>
      </c>
      <c r="S39" s="27">
        <f t="shared" ref="S39:S40" si="20">U19</f>
        <v>0.03</v>
      </c>
      <c r="T39" s="24">
        <f t="shared" ref="T39:T40" si="21">Q19</f>
        <v>1</v>
      </c>
      <c r="U39" s="41">
        <f t="array" ref="U39:W39">TRANSPOSE(T40:T42)</f>
        <v>0.2</v>
      </c>
      <c r="V39" s="41">
        <v>0.02</v>
      </c>
      <c r="W39" s="41">
        <v>0.02</v>
      </c>
    </row>
    <row r="40" spans="1:23">
      <c r="A40" s="2">
        <v>5</v>
      </c>
      <c r="B40" s="24">
        <f>B20</f>
        <v>0.5</v>
      </c>
      <c r="C40" s="24">
        <f>C20</f>
        <v>0.25</v>
      </c>
      <c r="D40" s="24">
        <v>0.25</v>
      </c>
      <c r="E40" s="27">
        <f>G20</f>
        <v>0</v>
      </c>
      <c r="F40" s="27">
        <f t="shared" ref="F40" si="22">H20</f>
        <v>0</v>
      </c>
      <c r="G40" s="27">
        <f t="shared" ref="G40" si="23">I20</f>
        <v>0</v>
      </c>
      <c r="H40" s="24">
        <f t="shared" ref="H40:I40" si="24">E20</f>
        <v>0.25</v>
      </c>
      <c r="I40" s="24">
        <f t="shared" si="24"/>
        <v>1</v>
      </c>
      <c r="J40" s="41">
        <f t="array" ref="J40:K40">TRANSPOSE(I41:I42)</f>
        <v>0</v>
      </c>
      <c r="K40" s="41">
        <v>0</v>
      </c>
      <c r="M40" s="2">
        <v>5</v>
      </c>
      <c r="N40" s="24">
        <f>N20</f>
        <v>0.5</v>
      </c>
      <c r="O40" s="24">
        <f>O20</f>
        <v>0.2</v>
      </c>
      <c r="P40" s="24">
        <v>0.3</v>
      </c>
      <c r="Q40" s="27">
        <f>S20</f>
        <v>0.02</v>
      </c>
      <c r="R40" s="27">
        <f t="shared" si="19"/>
        <v>0.03</v>
      </c>
      <c r="S40" s="27">
        <f t="shared" si="20"/>
        <v>0.01</v>
      </c>
      <c r="T40" s="24">
        <f t="shared" si="21"/>
        <v>0.2</v>
      </c>
      <c r="U40" s="24">
        <f t="shared" ref="U40" si="25">R20</f>
        <v>1</v>
      </c>
      <c r="V40" s="41">
        <f t="array" ref="V40:W40">TRANSPOSE(U41:U42)</f>
        <v>0.01</v>
      </c>
      <c r="W40" s="41">
        <v>0.03</v>
      </c>
    </row>
    <row r="41" spans="1:23">
      <c r="A41" s="2">
        <v>9</v>
      </c>
      <c r="B41" s="26">
        <f>B24</f>
        <v>0</v>
      </c>
      <c r="C41" s="26">
        <f t="shared" ref="C41:D41" si="26">C24</f>
        <v>0</v>
      </c>
      <c r="D41" s="26">
        <f t="shared" si="26"/>
        <v>0</v>
      </c>
      <c r="E41" s="25">
        <f>G24</f>
        <v>0.5</v>
      </c>
      <c r="F41" s="25">
        <f t="shared" ref="F41:G41" si="27">H24</f>
        <v>0.25</v>
      </c>
      <c r="G41" s="25">
        <f t="shared" si="27"/>
        <v>0.25</v>
      </c>
      <c r="H41" s="26">
        <f>B24</f>
        <v>0</v>
      </c>
      <c r="I41" s="26">
        <f>C24</f>
        <v>0</v>
      </c>
      <c r="J41" s="25">
        <f>J24</f>
        <v>1</v>
      </c>
      <c r="K41" s="41">
        <f>J42</f>
        <v>0.25</v>
      </c>
      <c r="M41" s="2">
        <v>9</v>
      </c>
      <c r="N41" s="26">
        <f>N24</f>
        <v>0.02</v>
      </c>
      <c r="O41" s="26">
        <f t="shared" ref="O41:P41" si="28">O24</f>
        <v>0.01</v>
      </c>
      <c r="P41" s="26">
        <f t="shared" si="28"/>
        <v>0.03</v>
      </c>
      <c r="Q41" s="25">
        <f>S24</f>
        <v>0.5</v>
      </c>
      <c r="R41" s="25">
        <f t="shared" ref="R41:R42" si="29">T24</f>
        <v>0.3</v>
      </c>
      <c r="S41" s="25">
        <f t="shared" ref="S41:S42" si="30">U24</f>
        <v>0.2</v>
      </c>
      <c r="T41" s="26">
        <f>N24</f>
        <v>0.02</v>
      </c>
      <c r="U41" s="26">
        <f>O24</f>
        <v>0.01</v>
      </c>
      <c r="V41" s="25">
        <f>V24</f>
        <v>1</v>
      </c>
      <c r="W41" s="41">
        <f>V42</f>
        <v>0.2</v>
      </c>
    </row>
    <row r="42" spans="1:23">
      <c r="A42" s="2">
        <v>10</v>
      </c>
      <c r="B42" s="26">
        <f>B25</f>
        <v>0</v>
      </c>
      <c r="C42" s="26">
        <f t="shared" ref="C42:D42" si="31">C25</f>
        <v>0</v>
      </c>
      <c r="D42" s="26">
        <f t="shared" si="31"/>
        <v>0</v>
      </c>
      <c r="E42" s="25">
        <f>G25</f>
        <v>0.5</v>
      </c>
      <c r="F42" s="25">
        <f t="shared" ref="F42" si="32">H25</f>
        <v>0.25</v>
      </c>
      <c r="G42" s="25">
        <f t="shared" ref="G42" si="33">I25</f>
        <v>0.25</v>
      </c>
      <c r="H42" s="26">
        <f>B25</f>
        <v>0</v>
      </c>
      <c r="I42" s="26">
        <f>C25</f>
        <v>0</v>
      </c>
      <c r="J42" s="25">
        <f>J25</f>
        <v>0.25</v>
      </c>
      <c r="K42" s="25">
        <f>K25</f>
        <v>1</v>
      </c>
      <c r="M42" s="2">
        <v>10</v>
      </c>
      <c r="N42" s="26">
        <f>N25</f>
        <v>0.02</v>
      </c>
      <c r="O42" s="26">
        <f t="shared" ref="O42:P42" si="34">O25</f>
        <v>0.03</v>
      </c>
      <c r="P42" s="26">
        <f t="shared" si="34"/>
        <v>0.01</v>
      </c>
      <c r="Q42" s="25">
        <f>S25</f>
        <v>0.5</v>
      </c>
      <c r="R42" s="25">
        <f t="shared" si="29"/>
        <v>0.2</v>
      </c>
      <c r="S42" s="25">
        <f t="shared" si="30"/>
        <v>0.3</v>
      </c>
      <c r="T42" s="26">
        <f>N25</f>
        <v>0.02</v>
      </c>
      <c r="U42" s="26">
        <f>O25</f>
        <v>0.03</v>
      </c>
      <c r="V42" s="25">
        <f>V25</f>
        <v>0.2</v>
      </c>
      <c r="W42" s="25">
        <f>W25</f>
        <v>1</v>
      </c>
    </row>
    <row r="45" spans="1:23">
      <c r="B45" s="9" t="s">
        <v>1</v>
      </c>
      <c r="C45" s="2"/>
      <c r="D45" s="9" t="s">
        <v>25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9" t="s">
        <v>19</v>
      </c>
      <c r="P45" s="2"/>
      <c r="Q45" s="2"/>
      <c r="R45" s="2"/>
      <c r="S45" s="2"/>
      <c r="T45" s="2"/>
      <c r="U45" s="2"/>
    </row>
    <row r="46" spans="1:23">
      <c r="B46" s="4">
        <v>1</v>
      </c>
      <c r="C46" s="2"/>
      <c r="D46" s="6">
        <v>1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2"/>
      <c r="O46" s="5">
        <f>F3</f>
        <v>10</v>
      </c>
      <c r="P46" s="2"/>
      <c r="Q46" s="2"/>
      <c r="R46" s="2"/>
      <c r="S46" s="2"/>
      <c r="T46" s="2"/>
      <c r="U46" s="2"/>
    </row>
    <row r="47" spans="1:23">
      <c r="B47" s="4">
        <v>1</v>
      </c>
      <c r="C47" s="2"/>
      <c r="D47" s="6">
        <v>0</v>
      </c>
      <c r="E47" s="6">
        <v>1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2"/>
      <c r="O47" s="5">
        <f>F4</f>
        <v>8</v>
      </c>
      <c r="P47" s="2"/>
      <c r="Q47" s="2"/>
      <c r="R47" s="2"/>
      <c r="S47" s="2"/>
      <c r="T47" s="2"/>
      <c r="U47" s="2"/>
    </row>
    <row r="48" spans="1:23">
      <c r="B48" s="4">
        <v>1</v>
      </c>
      <c r="C48" s="2"/>
      <c r="D48" s="6">
        <v>0</v>
      </c>
      <c r="E48" s="6">
        <v>0</v>
      </c>
      <c r="F48" s="6">
        <v>1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2"/>
      <c r="O48" s="5">
        <f>F5</f>
        <v>12</v>
      </c>
      <c r="P48" s="2"/>
      <c r="Q48" s="2"/>
      <c r="R48" s="2"/>
      <c r="S48" s="2"/>
      <c r="T48" s="2"/>
      <c r="U48" s="2"/>
    </row>
    <row r="49" spans="2:21">
      <c r="B49" s="4">
        <v>1</v>
      </c>
      <c r="C49" s="2"/>
      <c r="D49" s="6">
        <v>0</v>
      </c>
      <c r="E49" s="6">
        <v>0</v>
      </c>
      <c r="F49" s="6">
        <v>0</v>
      </c>
      <c r="G49" s="6">
        <v>1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2"/>
      <c r="O49" s="5">
        <f>F8</f>
        <v>20</v>
      </c>
      <c r="P49" s="2"/>
      <c r="Q49" s="2"/>
      <c r="R49" s="2"/>
      <c r="S49" s="2"/>
      <c r="T49" s="2"/>
      <c r="U49" s="2"/>
    </row>
    <row r="50" spans="2:21">
      <c r="B50" s="4">
        <v>1</v>
      </c>
      <c r="C50" s="2"/>
      <c r="D50" s="6">
        <v>0</v>
      </c>
      <c r="E50" s="6">
        <v>0</v>
      </c>
      <c r="F50" s="6">
        <v>0</v>
      </c>
      <c r="G50" s="6">
        <v>0</v>
      </c>
      <c r="H50" s="6">
        <v>1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2"/>
      <c r="O50" s="5">
        <f t="shared" ref="O50:O51" si="35">F9</f>
        <v>18</v>
      </c>
      <c r="P50" s="2"/>
      <c r="Q50" s="2"/>
      <c r="R50" s="2"/>
      <c r="S50" s="2"/>
      <c r="T50" s="2"/>
      <c r="U50" s="2"/>
    </row>
    <row r="51" spans="2:21">
      <c r="B51" s="4">
        <v>1</v>
      </c>
      <c r="C51" s="2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6">
        <v>0</v>
      </c>
      <c r="L51" s="6">
        <v>0</v>
      </c>
      <c r="M51" s="6">
        <v>0</v>
      </c>
      <c r="N51" s="2"/>
      <c r="O51" s="5">
        <f t="shared" si="35"/>
        <v>22</v>
      </c>
      <c r="P51" s="2"/>
      <c r="Q51" s="2"/>
      <c r="R51" s="2"/>
      <c r="S51" s="2"/>
      <c r="T51" s="2"/>
      <c r="U51" s="2"/>
    </row>
    <row r="52" spans="2:2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>
      <c r="B55" s="9" t="s">
        <v>2</v>
      </c>
      <c r="C55" s="9" t="s">
        <v>28</v>
      </c>
      <c r="N55" s="9" t="s">
        <v>20</v>
      </c>
    </row>
    <row r="56" spans="2:21">
      <c r="B56" s="9" t="s">
        <v>26</v>
      </c>
      <c r="C56" s="9" t="s">
        <v>27</v>
      </c>
      <c r="N56" s="9" t="s">
        <v>29</v>
      </c>
    </row>
    <row r="57" spans="2:21">
      <c r="B57" s="29">
        <f t="array" ref="B57">MMULT(TRANSPOSE(B46:B51),B46:B51)</f>
        <v>6</v>
      </c>
      <c r="C57" s="30">
        <f t="array" ref="C57:L57">TRANSPOSE(B58:B67)</f>
        <v>1</v>
      </c>
      <c r="D57" s="30">
        <v>1</v>
      </c>
      <c r="E57" s="30">
        <v>1</v>
      </c>
      <c r="F57" s="30">
        <v>1</v>
      </c>
      <c r="G57" s="30">
        <v>1</v>
      </c>
      <c r="H57" s="30">
        <v>1</v>
      </c>
      <c r="I57" s="30">
        <v>0</v>
      </c>
      <c r="J57" s="30">
        <v>0</v>
      </c>
      <c r="K57" s="30">
        <v>0</v>
      </c>
      <c r="L57" s="30">
        <v>0</v>
      </c>
      <c r="N57" s="32">
        <f t="array" ref="N57">MMULT(TRANSPOSE(B46:B51),O46:O51)</f>
        <v>90</v>
      </c>
    </row>
    <row r="58" spans="2:21">
      <c r="B58" s="30">
        <f t="array" ref="B58:B67">MMULT(TRANSPOSE(D46:M51),B46:B51)</f>
        <v>1</v>
      </c>
      <c r="C58" s="31">
        <f t="array" ref="C58:L67">MMULT(TRANSPOSE(D46:M51),D46:M51)</f>
        <v>1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1">
        <v>0</v>
      </c>
      <c r="L58" s="31">
        <v>0</v>
      </c>
      <c r="N58" s="33">
        <f t="array" ref="N58:N63">MMULT(TRANSPOSE(D46:M51),O46:O51)</f>
        <v>10</v>
      </c>
    </row>
    <row r="59" spans="2:21">
      <c r="B59" s="30">
        <v>1</v>
      </c>
      <c r="C59" s="31">
        <v>0</v>
      </c>
      <c r="D59" s="31">
        <v>1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N59" s="33">
        <v>8</v>
      </c>
    </row>
    <row r="60" spans="2:21">
      <c r="B60" s="30">
        <v>1</v>
      </c>
      <c r="C60" s="31">
        <v>0</v>
      </c>
      <c r="D60" s="31">
        <v>0</v>
      </c>
      <c r="E60" s="31">
        <v>1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N60" s="33">
        <v>12</v>
      </c>
    </row>
    <row r="61" spans="2:21">
      <c r="B61" s="30">
        <v>1</v>
      </c>
      <c r="C61" s="31">
        <v>0</v>
      </c>
      <c r="D61" s="31">
        <v>0</v>
      </c>
      <c r="E61" s="31">
        <v>0</v>
      </c>
      <c r="F61" s="31">
        <v>1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N61" s="33">
        <v>20</v>
      </c>
    </row>
    <row r="62" spans="2:21">
      <c r="B62" s="30">
        <v>1</v>
      </c>
      <c r="C62" s="31">
        <v>0</v>
      </c>
      <c r="D62" s="31">
        <v>0</v>
      </c>
      <c r="E62" s="31">
        <v>0</v>
      </c>
      <c r="F62" s="31">
        <v>0</v>
      </c>
      <c r="G62" s="31">
        <v>1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N62" s="33">
        <v>18</v>
      </c>
    </row>
    <row r="63" spans="2:21">
      <c r="B63" s="30">
        <v>1</v>
      </c>
      <c r="C63" s="31">
        <v>0</v>
      </c>
      <c r="D63" s="31">
        <v>0</v>
      </c>
      <c r="E63" s="31">
        <v>0</v>
      </c>
      <c r="F63" s="31">
        <v>0</v>
      </c>
      <c r="G63" s="31">
        <v>0</v>
      </c>
      <c r="H63" s="31">
        <v>1</v>
      </c>
      <c r="I63" s="31">
        <v>0</v>
      </c>
      <c r="J63" s="31">
        <v>0</v>
      </c>
      <c r="K63" s="31">
        <v>0</v>
      </c>
      <c r="L63" s="31">
        <v>0</v>
      </c>
      <c r="N63" s="33">
        <v>22</v>
      </c>
    </row>
    <row r="64" spans="2:21">
      <c r="B64" s="40">
        <v>0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N64" s="40"/>
    </row>
    <row r="65" spans="2:24">
      <c r="B65" s="40">
        <v>0</v>
      </c>
      <c r="C65" s="40">
        <v>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N65" s="40"/>
    </row>
    <row r="66" spans="2:24">
      <c r="B66" s="40">
        <v>0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N66" s="40"/>
    </row>
    <row r="67" spans="2:24">
      <c r="B67" s="40">
        <v>0</v>
      </c>
      <c r="C67" s="40">
        <v>0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N67" s="40"/>
    </row>
    <row r="69" spans="2:24">
      <c r="B69" s="9" t="s">
        <v>2</v>
      </c>
      <c r="C69" s="9" t="s">
        <v>28</v>
      </c>
      <c r="E69" s="9" t="s">
        <v>20</v>
      </c>
      <c r="F69" s="2"/>
      <c r="G69" s="9" t="s">
        <v>47</v>
      </c>
      <c r="H69" s="2"/>
      <c r="I69" s="2"/>
      <c r="J69" s="2"/>
      <c r="K69" s="2"/>
      <c r="L69" s="2"/>
      <c r="M69" s="2"/>
      <c r="N69" s="9" t="s">
        <v>2</v>
      </c>
      <c r="O69" s="9" t="s">
        <v>28</v>
      </c>
      <c r="Q69" s="9" t="s">
        <v>20</v>
      </c>
      <c r="R69" s="2"/>
      <c r="S69" s="9" t="s">
        <v>47</v>
      </c>
      <c r="T69" s="2"/>
      <c r="U69" s="2"/>
    </row>
    <row r="70" spans="2:24">
      <c r="B70" s="9" t="s">
        <v>26</v>
      </c>
      <c r="C70" s="9" t="s">
        <v>66</v>
      </c>
      <c r="E70" s="9" t="s">
        <v>29</v>
      </c>
      <c r="F70" s="2"/>
      <c r="G70" s="9" t="s">
        <v>67</v>
      </c>
      <c r="H70" s="2"/>
      <c r="I70" s="2"/>
      <c r="J70" s="2"/>
      <c r="K70" s="2"/>
      <c r="L70" s="2"/>
      <c r="M70" s="2"/>
      <c r="N70" s="9" t="s">
        <v>26</v>
      </c>
      <c r="O70" s="9" t="s">
        <v>68</v>
      </c>
      <c r="Q70" s="9" t="s">
        <v>29</v>
      </c>
      <c r="R70" s="2"/>
      <c r="S70" s="9" t="s">
        <v>67</v>
      </c>
      <c r="T70" s="2"/>
      <c r="U70" s="2"/>
    </row>
    <row r="72" spans="2:24">
      <c r="B72" s="9" t="s">
        <v>52</v>
      </c>
      <c r="C72" s="2"/>
      <c r="D72" s="2"/>
      <c r="E72" s="2"/>
      <c r="F72" s="2"/>
      <c r="G72" s="2"/>
      <c r="H72" s="2"/>
      <c r="I72" s="2"/>
      <c r="J72" s="2"/>
      <c r="K72" s="2"/>
      <c r="L72" s="2"/>
      <c r="N72" s="9" t="s">
        <v>52</v>
      </c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2:24">
      <c r="B73" s="6">
        <f>B57</f>
        <v>6</v>
      </c>
      <c r="C73" s="6">
        <f t="shared" ref="C73:L73" si="36">C57</f>
        <v>1</v>
      </c>
      <c r="D73" s="6">
        <f t="shared" si="36"/>
        <v>1</v>
      </c>
      <c r="E73" s="6">
        <f t="shared" si="36"/>
        <v>1</v>
      </c>
      <c r="F73" s="6">
        <f t="shared" si="36"/>
        <v>1</v>
      </c>
      <c r="G73" s="6">
        <f t="shared" si="36"/>
        <v>1</v>
      </c>
      <c r="H73" s="6">
        <f t="shared" si="36"/>
        <v>1</v>
      </c>
      <c r="I73" s="6">
        <f t="shared" si="36"/>
        <v>0</v>
      </c>
      <c r="J73" s="6">
        <f t="shared" si="36"/>
        <v>0</v>
      </c>
      <c r="K73" s="6">
        <f t="shared" si="36"/>
        <v>0</v>
      </c>
      <c r="L73" s="6">
        <f t="shared" si="36"/>
        <v>0</v>
      </c>
      <c r="N73" s="6">
        <f>B57</f>
        <v>6</v>
      </c>
      <c r="O73" s="6">
        <f t="shared" ref="O73:X73" si="37">C57</f>
        <v>1</v>
      </c>
      <c r="P73" s="6">
        <f t="shared" si="37"/>
        <v>1</v>
      </c>
      <c r="Q73" s="6">
        <f t="shared" si="37"/>
        <v>1</v>
      </c>
      <c r="R73" s="6">
        <f t="shared" si="37"/>
        <v>1</v>
      </c>
      <c r="S73" s="6">
        <f t="shared" si="37"/>
        <v>1</v>
      </c>
      <c r="T73" s="6">
        <f t="shared" si="37"/>
        <v>1</v>
      </c>
      <c r="U73" s="6">
        <f t="shared" si="37"/>
        <v>0</v>
      </c>
      <c r="V73" s="6">
        <f t="shared" si="37"/>
        <v>0</v>
      </c>
      <c r="W73" s="6">
        <f t="shared" si="37"/>
        <v>0</v>
      </c>
      <c r="X73" s="6">
        <f t="shared" si="37"/>
        <v>0</v>
      </c>
    </row>
    <row r="74" spans="2:24">
      <c r="B74" s="6">
        <f t="shared" ref="B74:B83" si="38">B58</f>
        <v>1</v>
      </c>
      <c r="C74" s="13">
        <f t="array" ref="C74:L83">C58:L67+(MINVERSE(B33:K42)*J3)</f>
        <v>2.1666666666666665</v>
      </c>
      <c r="D74" s="13">
        <v>-0.33333333333333331</v>
      </c>
      <c r="E74" s="13">
        <v>-0.33333333333333331</v>
      </c>
      <c r="F74" s="13">
        <v>0</v>
      </c>
      <c r="G74" s="13">
        <v>0</v>
      </c>
      <c r="H74" s="13">
        <v>0</v>
      </c>
      <c r="I74" s="13">
        <v>-0.33333333333333331</v>
      </c>
      <c r="J74" s="13">
        <v>-0.33333333333333331</v>
      </c>
      <c r="K74" s="13">
        <v>0</v>
      </c>
      <c r="L74" s="13">
        <v>0</v>
      </c>
      <c r="N74" s="6">
        <f t="shared" ref="N74:N83" si="39">B58</f>
        <v>1</v>
      </c>
      <c r="O74" s="13">
        <f t="array" ref="O74:X83">C58:L67+(MINVERSE(N33:W42)*J3)</f>
        <v>2.2144400459002358</v>
      </c>
      <c r="P74" s="13">
        <v>-0.35740189277631695</v>
      </c>
      <c r="Q74" s="13">
        <v>-0.35718199107805348</v>
      </c>
      <c r="R74" s="13">
        <v>-1.8416355711115993E-3</v>
      </c>
      <c r="S74" s="13">
        <v>3.6364676411990132E-3</v>
      </c>
      <c r="T74" s="13">
        <v>2.5023175958396792E-3</v>
      </c>
      <c r="U74" s="13">
        <v>-0.35727213128846741</v>
      </c>
      <c r="V74" s="13">
        <v>-0.35744151405375263</v>
      </c>
      <c r="W74" s="13">
        <v>-1.4722594562158128E-3</v>
      </c>
      <c r="X74" s="13">
        <v>7.6110446932545015E-3</v>
      </c>
    </row>
    <row r="75" spans="2:24">
      <c r="B75" s="6">
        <f t="shared" si="38"/>
        <v>1</v>
      </c>
      <c r="C75" s="13">
        <v>-0.33333333333333331</v>
      </c>
      <c r="D75" s="13">
        <v>1.6666666666666665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N75" s="6">
        <f t="shared" si="39"/>
        <v>1</v>
      </c>
      <c r="O75" s="13">
        <v>-0.35740189277631695</v>
      </c>
      <c r="P75" s="13">
        <v>1.6751924712553721</v>
      </c>
      <c r="Q75" s="13">
        <v>3.9590194836888644E-2</v>
      </c>
      <c r="R75" s="13">
        <v>3.0694082169041258E-3</v>
      </c>
      <c r="S75" s="13">
        <v>8.7549556293258239E-4</v>
      </c>
      <c r="T75" s="13">
        <v>-1.1106856285946343E-2</v>
      </c>
      <c r="U75" s="13">
        <v>-3.9313143213334047E-2</v>
      </c>
      <c r="V75" s="13">
        <v>4.002999520287219E-2</v>
      </c>
      <c r="W75" s="13">
        <v>2.5808260432051301E-3</v>
      </c>
      <c r="X75" s="13">
        <v>-1.281218676621889E-2</v>
      </c>
    </row>
    <row r="76" spans="2:24">
      <c r="B76" s="6">
        <f t="shared" si="38"/>
        <v>1</v>
      </c>
      <c r="C76" s="13">
        <v>-0.33333333333333331</v>
      </c>
      <c r="D76" s="13">
        <v>0</v>
      </c>
      <c r="E76" s="13">
        <v>1.6666666666666665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N76" s="6">
        <f t="shared" si="39"/>
        <v>1</v>
      </c>
      <c r="O76" s="13">
        <v>-0.35718199107805354</v>
      </c>
      <c r="P76" s="13">
        <v>3.9590194836888644E-2</v>
      </c>
      <c r="Q76" s="13">
        <v>1.6751921654916129</v>
      </c>
      <c r="R76" s="13">
        <v>3.0675196760396213E-3</v>
      </c>
      <c r="S76" s="13">
        <v>-1.1104497211024415E-2</v>
      </c>
      <c r="T76" s="13">
        <v>8.7943162422567675E-4</v>
      </c>
      <c r="U76" s="13">
        <v>3.9809914592168344E-2</v>
      </c>
      <c r="V76" s="13">
        <v>-3.9532988304660656E-2</v>
      </c>
      <c r="W76" s="13">
        <v>-1.2802724228188544E-2</v>
      </c>
      <c r="X76" s="13">
        <v>2.5776586413898146E-3</v>
      </c>
    </row>
    <row r="77" spans="2:24">
      <c r="B77" s="6">
        <f t="shared" si="38"/>
        <v>1</v>
      </c>
      <c r="C77" s="13">
        <v>0</v>
      </c>
      <c r="D77" s="13">
        <v>0</v>
      </c>
      <c r="E77" s="13">
        <v>0</v>
      </c>
      <c r="F77" s="13">
        <v>2.1666666666666665</v>
      </c>
      <c r="G77" s="13">
        <v>-0.33333333333333331</v>
      </c>
      <c r="H77" s="13">
        <v>-0.33333333333333331</v>
      </c>
      <c r="I77" s="13">
        <v>0</v>
      </c>
      <c r="J77" s="13">
        <v>0</v>
      </c>
      <c r="K77" s="13">
        <v>-0.33333333333333331</v>
      </c>
      <c r="L77" s="13">
        <v>-0.33333333333333331</v>
      </c>
      <c r="N77" s="6">
        <f t="shared" si="39"/>
        <v>1</v>
      </c>
      <c r="O77" s="13">
        <v>-1.8416355711115984E-3</v>
      </c>
      <c r="P77" s="13">
        <v>3.0694082169041175E-3</v>
      </c>
      <c r="Q77" s="13">
        <v>3.067519676039617E-3</v>
      </c>
      <c r="R77" s="13">
        <v>2.2143751428681808</v>
      </c>
      <c r="S77" s="13">
        <v>-0.35729677488527289</v>
      </c>
      <c r="T77" s="13">
        <v>-0.35728703467533324</v>
      </c>
      <c r="U77" s="13">
        <v>3.0682938104471531E-3</v>
      </c>
      <c r="V77" s="13">
        <v>3.0697484889535532E-3</v>
      </c>
      <c r="W77" s="13">
        <v>-0.35725290055430914</v>
      </c>
      <c r="X77" s="13">
        <v>-0.35733090900629699</v>
      </c>
    </row>
    <row r="78" spans="2:24">
      <c r="B78" s="6">
        <f t="shared" si="38"/>
        <v>1</v>
      </c>
      <c r="C78" s="13">
        <v>0</v>
      </c>
      <c r="D78" s="13">
        <v>0</v>
      </c>
      <c r="E78" s="13">
        <v>0</v>
      </c>
      <c r="F78" s="13">
        <v>-0.33333333333333331</v>
      </c>
      <c r="G78" s="13">
        <v>1.6666666666666665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N78" s="6">
        <f t="shared" si="39"/>
        <v>1</v>
      </c>
      <c r="O78" s="13">
        <v>3.636467641199011E-3</v>
      </c>
      <c r="P78" s="13">
        <v>8.7549556293258228E-4</v>
      </c>
      <c r="Q78" s="13">
        <v>-1.1104497211024411E-2</v>
      </c>
      <c r="R78" s="13">
        <v>-0.35729677488527295</v>
      </c>
      <c r="S78" s="13">
        <v>1.6752094316031574</v>
      </c>
      <c r="T78" s="13">
        <v>3.9589341823943171E-2</v>
      </c>
      <c r="U78" s="13">
        <v>2.0110298564755187E-3</v>
      </c>
      <c r="V78" s="13">
        <v>-1.3375565798110282E-2</v>
      </c>
      <c r="W78" s="13">
        <v>-3.9487170703309565E-2</v>
      </c>
      <c r="X78" s="13">
        <v>4.0000229844695971E-2</v>
      </c>
    </row>
    <row r="79" spans="2:24">
      <c r="B79" s="6">
        <f t="shared" si="38"/>
        <v>1</v>
      </c>
      <c r="C79" s="13">
        <v>0</v>
      </c>
      <c r="D79" s="13">
        <v>0</v>
      </c>
      <c r="E79" s="13">
        <v>0</v>
      </c>
      <c r="F79" s="13">
        <v>-0.33333333333333331</v>
      </c>
      <c r="G79" s="13">
        <v>0</v>
      </c>
      <c r="H79" s="13">
        <v>1.6666666666666665</v>
      </c>
      <c r="I79" s="13">
        <v>0</v>
      </c>
      <c r="J79" s="13">
        <v>0</v>
      </c>
      <c r="K79" s="13">
        <v>0</v>
      </c>
      <c r="L79" s="13">
        <v>0</v>
      </c>
      <c r="N79" s="6">
        <f t="shared" si="39"/>
        <v>1</v>
      </c>
      <c r="O79" s="13">
        <v>2.5023175958396797E-3</v>
      </c>
      <c r="P79" s="13">
        <v>-1.1106856285946341E-2</v>
      </c>
      <c r="Q79" s="13">
        <v>8.7943162422567643E-4</v>
      </c>
      <c r="R79" s="13">
        <v>-0.35728703467533324</v>
      </c>
      <c r="S79" s="13">
        <v>3.9589341823943171E-2</v>
      </c>
      <c r="T79" s="13">
        <v>1.6751769642366923</v>
      </c>
      <c r="U79" s="13">
        <v>-1.2238675891299381E-2</v>
      </c>
      <c r="V79" s="13">
        <v>3.1430708349317496E-3</v>
      </c>
      <c r="W79" s="13">
        <v>3.9853982074816927E-2</v>
      </c>
      <c r="X79" s="13">
        <v>-3.9373390299895679E-2</v>
      </c>
    </row>
    <row r="80" spans="2:24">
      <c r="B80" s="6">
        <f t="shared" si="38"/>
        <v>0</v>
      </c>
      <c r="C80" s="13">
        <v>-0.33333333333333331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0.66666666666666663</v>
      </c>
      <c r="J80" s="13">
        <v>0</v>
      </c>
      <c r="K80" s="13">
        <v>0</v>
      </c>
      <c r="L80" s="13">
        <v>0</v>
      </c>
      <c r="N80" s="6">
        <f t="shared" si="39"/>
        <v>0</v>
      </c>
      <c r="O80" s="13">
        <v>-0.35727213128846741</v>
      </c>
      <c r="P80" s="13">
        <v>-3.9313143213334033E-2</v>
      </c>
      <c r="Q80" s="13">
        <v>3.9809914592168337E-2</v>
      </c>
      <c r="R80" s="13">
        <v>3.0682938104471527E-3</v>
      </c>
      <c r="S80" s="13">
        <v>2.0110298564755178E-3</v>
      </c>
      <c r="T80" s="13">
        <v>-1.2238675891299381E-2</v>
      </c>
      <c r="U80" s="13">
        <v>0.67501208560846049</v>
      </c>
      <c r="V80" s="13">
        <v>3.9730885520008079E-2</v>
      </c>
      <c r="W80" s="13">
        <v>-6.4968317802165396E-3</v>
      </c>
      <c r="X80" s="13">
        <v>-3.7308142546073229E-3</v>
      </c>
    </row>
    <row r="81" spans="2:24">
      <c r="B81" s="6">
        <f t="shared" si="38"/>
        <v>0</v>
      </c>
      <c r="C81" s="13">
        <v>-0.33333333333333331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0.66666666666666663</v>
      </c>
      <c r="K81" s="13">
        <v>0</v>
      </c>
      <c r="L81" s="13">
        <v>0</v>
      </c>
      <c r="N81" s="6">
        <f t="shared" si="39"/>
        <v>0</v>
      </c>
      <c r="O81" s="13">
        <v>-0.35744151405375257</v>
      </c>
      <c r="P81" s="13">
        <v>4.0029995202872197E-2</v>
      </c>
      <c r="Q81" s="13">
        <v>-3.9532988304660656E-2</v>
      </c>
      <c r="R81" s="13">
        <v>3.0697484889535501E-3</v>
      </c>
      <c r="S81" s="13">
        <v>-1.3375565798110278E-2</v>
      </c>
      <c r="T81" s="13">
        <v>3.1430708349317505E-3</v>
      </c>
      <c r="U81" s="13">
        <v>3.9730885520008079E-2</v>
      </c>
      <c r="V81" s="13">
        <v>0.67535094534678175</v>
      </c>
      <c r="W81" s="13">
        <v>5.3525914186547926E-3</v>
      </c>
      <c r="X81" s="13">
        <v>-1.558508638183332E-2</v>
      </c>
    </row>
    <row r="82" spans="2:24">
      <c r="B82" s="6">
        <f t="shared" si="38"/>
        <v>0</v>
      </c>
      <c r="C82" s="13">
        <v>0</v>
      </c>
      <c r="D82" s="13">
        <v>0</v>
      </c>
      <c r="E82" s="13">
        <v>0</v>
      </c>
      <c r="F82" s="13">
        <v>-0.33333333333333331</v>
      </c>
      <c r="G82" s="13">
        <v>0</v>
      </c>
      <c r="H82" s="13">
        <v>0</v>
      </c>
      <c r="I82" s="13">
        <v>0</v>
      </c>
      <c r="J82" s="13">
        <v>0</v>
      </c>
      <c r="K82" s="13">
        <v>0.66666666666666663</v>
      </c>
      <c r="L82" s="13">
        <v>0</v>
      </c>
      <c r="N82" s="6">
        <f t="shared" si="39"/>
        <v>0</v>
      </c>
      <c r="O82" s="13">
        <v>-1.4722594562158111E-3</v>
      </c>
      <c r="P82" s="13">
        <v>2.5808260432051309E-3</v>
      </c>
      <c r="Q82" s="13">
        <v>-1.2802724228188546E-2</v>
      </c>
      <c r="R82" s="13">
        <v>-0.35725290055430919</v>
      </c>
      <c r="S82" s="13">
        <v>-3.9487170703309572E-2</v>
      </c>
      <c r="T82" s="13">
        <v>3.9853982074816927E-2</v>
      </c>
      <c r="U82" s="13">
        <v>-6.4968317802165422E-3</v>
      </c>
      <c r="V82" s="13">
        <v>5.3525914186547917E-3</v>
      </c>
      <c r="W82" s="13">
        <v>0.67504428664836924</v>
      </c>
      <c r="X82" s="13">
        <v>3.960823900885227E-2</v>
      </c>
    </row>
    <row r="83" spans="2:24">
      <c r="B83" s="6">
        <f t="shared" si="38"/>
        <v>0</v>
      </c>
      <c r="C83" s="13">
        <v>0</v>
      </c>
      <c r="D83" s="13">
        <v>0</v>
      </c>
      <c r="E83" s="13">
        <v>0</v>
      </c>
      <c r="F83" s="13">
        <v>-0.33333333333333331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0.66666666666666663</v>
      </c>
      <c r="N83" s="6">
        <f t="shared" si="39"/>
        <v>0</v>
      </c>
      <c r="O83" s="13">
        <v>7.6110446932545006E-3</v>
      </c>
      <c r="P83" s="13">
        <v>-1.2812186766218887E-2</v>
      </c>
      <c r="Q83" s="13">
        <v>2.5776586413898137E-3</v>
      </c>
      <c r="R83" s="13">
        <v>-0.35733090900629699</v>
      </c>
      <c r="S83" s="13">
        <v>4.0000229844695971E-2</v>
      </c>
      <c r="T83" s="13">
        <v>-3.9373390299895672E-2</v>
      </c>
      <c r="U83" s="13">
        <v>-3.7308142546073229E-3</v>
      </c>
      <c r="V83" s="13">
        <v>-1.5585086381833318E-2</v>
      </c>
      <c r="W83" s="13">
        <v>3.9608239008852263E-2</v>
      </c>
      <c r="X83" s="13">
        <v>0.6753043148216622</v>
      </c>
    </row>
    <row r="84" spans="2:2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2:24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2:24">
      <c r="B86" s="9" t="s">
        <v>69</v>
      </c>
      <c r="C86" s="2"/>
      <c r="D86" s="2"/>
      <c r="E86" s="2"/>
      <c r="F86" s="2"/>
      <c r="G86" s="2"/>
      <c r="H86" s="2"/>
      <c r="I86" s="2"/>
      <c r="J86" s="2"/>
      <c r="K86" s="2"/>
      <c r="L86" s="2"/>
      <c r="N86" s="9" t="s">
        <v>69</v>
      </c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2:24">
      <c r="B87" s="38">
        <f t="array" ref="B87:L97">MINVERSE(B73:L83)</f>
        <v>0.7727272727272726</v>
      </c>
      <c r="C87" s="38">
        <v>-0.63636363636363658</v>
      </c>
      <c r="D87" s="38">
        <v>-0.59090909090909116</v>
      </c>
      <c r="E87" s="38">
        <v>-0.59090909090909116</v>
      </c>
      <c r="F87" s="38">
        <v>-0.63636363636363658</v>
      </c>
      <c r="G87" s="38">
        <v>-0.59090909090909105</v>
      </c>
      <c r="H87" s="38">
        <v>-0.59090909090909094</v>
      </c>
      <c r="I87" s="36">
        <v>-0.31818181818181834</v>
      </c>
      <c r="J87" s="36">
        <v>-0.31818181818181834</v>
      </c>
      <c r="K87" s="36">
        <v>-0.31818181818181834</v>
      </c>
      <c r="L87" s="36">
        <v>-0.31818181818181829</v>
      </c>
      <c r="N87" s="38">
        <f t="array" ref="N87:X97">MINVERSE(N73:X83)</f>
        <v>0.77925925925925943</v>
      </c>
      <c r="O87" s="38">
        <v>-0.64962962962962978</v>
      </c>
      <c r="P87" s="38">
        <v>-0.59407407407407409</v>
      </c>
      <c r="Q87" s="38">
        <v>-0.59407407407407431</v>
      </c>
      <c r="R87" s="38">
        <v>-0.64962962962962978</v>
      </c>
      <c r="S87" s="38">
        <v>-0.59407407407407409</v>
      </c>
      <c r="T87" s="38">
        <v>-0.59407407407407409</v>
      </c>
      <c r="U87" s="36">
        <v>-0.33481481481481473</v>
      </c>
      <c r="V87" s="36">
        <v>-0.33481481481481473</v>
      </c>
      <c r="W87" s="36">
        <v>-0.3348148148148149</v>
      </c>
      <c r="X87" s="36">
        <v>-0.3348148148148149</v>
      </c>
    </row>
    <row r="88" spans="2:24">
      <c r="B88" s="38">
        <v>-0.63636363636363658</v>
      </c>
      <c r="C88" s="38">
        <v>1.1122994652406422</v>
      </c>
      <c r="D88" s="38">
        <v>0.60427807486631069</v>
      </c>
      <c r="E88" s="38">
        <v>0.60427807486631058</v>
      </c>
      <c r="F88" s="38">
        <v>0.52406417112299486</v>
      </c>
      <c r="G88" s="38">
        <v>0.48663101604278092</v>
      </c>
      <c r="H88" s="38">
        <v>0.48663101604278092</v>
      </c>
      <c r="I88" s="36">
        <v>0.55614973262032119</v>
      </c>
      <c r="J88" s="36">
        <v>0.55614973262032119</v>
      </c>
      <c r="K88" s="36">
        <v>0.26203208556149754</v>
      </c>
      <c r="L88" s="36">
        <v>0.26203208556149749</v>
      </c>
      <c r="N88" s="38">
        <v>-0.64962962962962967</v>
      </c>
      <c r="O88" s="38">
        <v>1.1268989831514884</v>
      </c>
      <c r="P88" s="38">
        <v>0.61715727751799887</v>
      </c>
      <c r="Q88" s="38">
        <v>0.61715727751799909</v>
      </c>
      <c r="R88" s="38">
        <v>0.54273064647814151</v>
      </c>
      <c r="S88" s="38">
        <v>0.49691679655607512</v>
      </c>
      <c r="T88" s="38">
        <v>0.49691679655607512</v>
      </c>
      <c r="U88" s="36">
        <v>0.57169598456171578</v>
      </c>
      <c r="V88" s="36">
        <v>0.57169598456171589</v>
      </c>
      <c r="W88" s="36">
        <v>0.28311883025309886</v>
      </c>
      <c r="X88" s="36">
        <v>0.28311883025309881</v>
      </c>
    </row>
    <row r="89" spans="2:24">
      <c r="B89" s="38">
        <v>-0.59090909090909083</v>
      </c>
      <c r="C89" s="38">
        <v>0.60427807486631047</v>
      </c>
      <c r="D89" s="38">
        <v>1.0754010695187171</v>
      </c>
      <c r="E89" s="38">
        <v>0.47540106951871675</v>
      </c>
      <c r="F89" s="38">
        <v>0.48663101604278086</v>
      </c>
      <c r="G89" s="38">
        <v>0.45187165775401078</v>
      </c>
      <c r="H89" s="38">
        <v>0.45187165775401078</v>
      </c>
      <c r="I89" s="36">
        <v>0.30213903743315529</v>
      </c>
      <c r="J89" s="36">
        <v>0.30213903743315529</v>
      </c>
      <c r="K89" s="36">
        <v>0.24331550802139051</v>
      </c>
      <c r="L89" s="36">
        <v>0.24331550802139049</v>
      </c>
      <c r="N89" s="38">
        <v>-0.59407407407407409</v>
      </c>
      <c r="O89" s="38">
        <v>0.61715727751799898</v>
      </c>
      <c r="P89" s="38">
        <v>1.0775540021541397</v>
      </c>
      <c r="Q89" s="38">
        <v>0.46226044154807938</v>
      </c>
      <c r="R89" s="38">
        <v>0.49691679655607507</v>
      </c>
      <c r="S89" s="38">
        <v>0.45231868303104533</v>
      </c>
      <c r="T89" s="38">
        <v>0.45823724363710577</v>
      </c>
      <c r="U89" s="36">
        <v>0.35442590146623199</v>
      </c>
      <c r="V89" s="36">
        <v>0.27772135601168663</v>
      </c>
      <c r="W89" s="36">
        <v>0.25386113557080497</v>
      </c>
      <c r="X89" s="36">
        <v>0.26806568102535033</v>
      </c>
    </row>
    <row r="90" spans="2:24">
      <c r="B90" s="38">
        <v>-0.59090909090909105</v>
      </c>
      <c r="C90" s="38">
        <v>0.60427807486631047</v>
      </c>
      <c r="D90" s="38">
        <v>0.47540106951871686</v>
      </c>
      <c r="E90" s="38">
        <v>1.0754010695187168</v>
      </c>
      <c r="F90" s="38">
        <v>0.48663101604278086</v>
      </c>
      <c r="G90" s="38">
        <v>0.45187165775401089</v>
      </c>
      <c r="H90" s="38">
        <v>0.45187165775401089</v>
      </c>
      <c r="I90" s="36">
        <v>0.30213903743315529</v>
      </c>
      <c r="J90" s="36">
        <v>0.30213903743315523</v>
      </c>
      <c r="K90" s="36">
        <v>0.24331550802139046</v>
      </c>
      <c r="L90" s="36">
        <v>0.24331550802139046</v>
      </c>
      <c r="N90" s="38">
        <v>-0.59407407407407442</v>
      </c>
      <c r="O90" s="38">
        <v>0.6171572775179992</v>
      </c>
      <c r="P90" s="38">
        <v>0.46226044154807944</v>
      </c>
      <c r="Q90" s="38">
        <v>1.0775540021541403</v>
      </c>
      <c r="R90" s="38">
        <v>0.49691679655607535</v>
      </c>
      <c r="S90" s="38">
        <v>0.45823724363710605</v>
      </c>
      <c r="T90" s="38">
        <v>0.45231868303104533</v>
      </c>
      <c r="U90" s="36">
        <v>0.27772135601168668</v>
      </c>
      <c r="V90" s="36">
        <v>0.35442590146623221</v>
      </c>
      <c r="W90" s="36">
        <v>0.2680656810253505</v>
      </c>
      <c r="X90" s="36">
        <v>0.25386113557080503</v>
      </c>
    </row>
    <row r="91" spans="2:24">
      <c r="B91" s="38">
        <v>-0.63636363636363635</v>
      </c>
      <c r="C91" s="38">
        <v>0.52406417112299497</v>
      </c>
      <c r="D91" s="38">
        <v>0.48663101604278103</v>
      </c>
      <c r="E91" s="38">
        <v>0.48663101604278103</v>
      </c>
      <c r="F91" s="38">
        <v>1.1122994652406419</v>
      </c>
      <c r="G91" s="38">
        <v>0.60427807486631036</v>
      </c>
      <c r="H91" s="38">
        <v>0.60427807486631036</v>
      </c>
      <c r="I91" s="36">
        <v>0.26203208556149749</v>
      </c>
      <c r="J91" s="36">
        <v>0.26203208556149749</v>
      </c>
      <c r="K91" s="36">
        <v>0.55614973262032108</v>
      </c>
      <c r="L91" s="36">
        <v>0.55614973262032097</v>
      </c>
      <c r="N91" s="38">
        <v>-0.64962962962962989</v>
      </c>
      <c r="O91" s="38">
        <v>0.54273064647814151</v>
      </c>
      <c r="P91" s="38">
        <v>0.49691679655607524</v>
      </c>
      <c r="Q91" s="38">
        <v>0.49691679655607529</v>
      </c>
      <c r="R91" s="38">
        <v>1.1268989831514884</v>
      </c>
      <c r="S91" s="38">
        <v>0.61715727751799909</v>
      </c>
      <c r="T91" s="38">
        <v>0.61715727751799887</v>
      </c>
      <c r="U91" s="36">
        <v>0.28311883025309875</v>
      </c>
      <c r="V91" s="36">
        <v>0.28311883025309881</v>
      </c>
      <c r="W91" s="36">
        <v>0.57169598456171622</v>
      </c>
      <c r="X91" s="36">
        <v>0.571695984561716</v>
      </c>
    </row>
    <row r="92" spans="2:24">
      <c r="B92" s="38">
        <v>-0.59090909090909083</v>
      </c>
      <c r="C92" s="38">
        <v>0.48663101604278103</v>
      </c>
      <c r="D92" s="38">
        <v>0.45187165775401089</v>
      </c>
      <c r="E92" s="38">
        <v>0.45187165775401089</v>
      </c>
      <c r="F92" s="38">
        <v>0.60427807486631036</v>
      </c>
      <c r="G92" s="38">
        <v>1.0754010695187166</v>
      </c>
      <c r="H92" s="38">
        <v>0.47540106951871669</v>
      </c>
      <c r="I92" s="36">
        <v>0.24331550802139054</v>
      </c>
      <c r="J92" s="36">
        <v>0.24331550802139054</v>
      </c>
      <c r="K92" s="36">
        <v>0.30213903743315523</v>
      </c>
      <c r="L92" s="36">
        <v>0.30213903743315523</v>
      </c>
      <c r="N92" s="38">
        <v>-0.59407407407407431</v>
      </c>
      <c r="O92" s="38">
        <v>0.49691679655607535</v>
      </c>
      <c r="P92" s="38">
        <v>0.45231868303104533</v>
      </c>
      <c r="Q92" s="38">
        <v>0.45823724363710605</v>
      </c>
      <c r="R92" s="38">
        <v>0.61715727751799931</v>
      </c>
      <c r="S92" s="38">
        <v>1.0775540021541401</v>
      </c>
      <c r="T92" s="38">
        <v>0.46226044154807938</v>
      </c>
      <c r="U92" s="36">
        <v>0.25386113557080492</v>
      </c>
      <c r="V92" s="36">
        <v>0.26806568102535039</v>
      </c>
      <c r="W92" s="36">
        <v>0.35442590146623226</v>
      </c>
      <c r="X92" s="36">
        <v>0.27772135601168685</v>
      </c>
    </row>
    <row r="93" spans="2:24">
      <c r="B93" s="38">
        <v>-0.59090909090909094</v>
      </c>
      <c r="C93" s="38">
        <v>0.48663101604278097</v>
      </c>
      <c r="D93" s="38">
        <v>0.45187165775401095</v>
      </c>
      <c r="E93" s="38">
        <v>0.45187165775401095</v>
      </c>
      <c r="F93" s="38">
        <v>0.60427807486631036</v>
      </c>
      <c r="G93" s="38">
        <v>0.47540106951871669</v>
      </c>
      <c r="H93" s="38">
        <v>1.0754010695187166</v>
      </c>
      <c r="I93" s="36">
        <v>0.24331550802139054</v>
      </c>
      <c r="J93" s="36">
        <v>0.24331550802139054</v>
      </c>
      <c r="K93" s="36">
        <v>0.30213903743315523</v>
      </c>
      <c r="L93" s="36">
        <v>0.30213903743315523</v>
      </c>
      <c r="N93" s="38">
        <v>-0.59407407407407409</v>
      </c>
      <c r="O93" s="38">
        <v>0.49691679655607512</v>
      </c>
      <c r="P93" s="38">
        <v>0.45823724363710577</v>
      </c>
      <c r="Q93" s="38">
        <v>0.45231868303104528</v>
      </c>
      <c r="R93" s="38">
        <v>0.61715727751799898</v>
      </c>
      <c r="S93" s="38">
        <v>0.46226044154807933</v>
      </c>
      <c r="T93" s="38">
        <v>1.0775540021541397</v>
      </c>
      <c r="U93" s="36">
        <v>0.26806568102535028</v>
      </c>
      <c r="V93" s="36">
        <v>0.25386113557080486</v>
      </c>
      <c r="W93" s="36">
        <v>0.27772135601168668</v>
      </c>
      <c r="X93" s="36">
        <v>0.3544259014662321</v>
      </c>
    </row>
    <row r="94" spans="2:24">
      <c r="B94" s="36">
        <v>-0.31818181818181829</v>
      </c>
      <c r="C94" s="36">
        <v>0.5561497326203213</v>
      </c>
      <c r="D94" s="36">
        <v>0.30213903743315529</v>
      </c>
      <c r="E94" s="36">
        <v>0.30213903743315529</v>
      </c>
      <c r="F94" s="36">
        <v>0.26203208556149749</v>
      </c>
      <c r="G94" s="36">
        <v>0.2433155080213906</v>
      </c>
      <c r="H94" s="36">
        <v>0.2433155080213906</v>
      </c>
      <c r="I94" s="39">
        <v>1.7780748663101611</v>
      </c>
      <c r="J94" s="39">
        <v>0.27807486631016065</v>
      </c>
      <c r="K94" s="39">
        <v>0.13101604278074883</v>
      </c>
      <c r="L94" s="39">
        <v>0.13101604278074877</v>
      </c>
      <c r="N94" s="36">
        <v>-0.33481481481481473</v>
      </c>
      <c r="O94" s="36">
        <v>0.571695984561716</v>
      </c>
      <c r="P94" s="36">
        <v>0.35442590146623199</v>
      </c>
      <c r="Q94" s="36">
        <v>0.27772135601168674</v>
      </c>
      <c r="R94" s="36">
        <v>0.28311883025309875</v>
      </c>
      <c r="S94" s="36">
        <v>0.25386113557080492</v>
      </c>
      <c r="T94" s="36">
        <v>0.26806568102535022</v>
      </c>
      <c r="U94" s="39">
        <v>1.7818814227782158</v>
      </c>
      <c r="V94" s="39">
        <v>0.19779051368730724</v>
      </c>
      <c r="W94" s="39">
        <v>0.16052598462919104</v>
      </c>
      <c r="X94" s="39">
        <v>0.15461689372010012</v>
      </c>
    </row>
    <row r="95" spans="2:24">
      <c r="B95" s="36">
        <v>-0.31818181818181834</v>
      </c>
      <c r="C95" s="36">
        <v>0.5561497326203213</v>
      </c>
      <c r="D95" s="36">
        <v>0.30213903743315529</v>
      </c>
      <c r="E95" s="36">
        <v>0.30213903743315529</v>
      </c>
      <c r="F95" s="36">
        <v>0.26203208556149754</v>
      </c>
      <c r="G95" s="36">
        <v>0.24331550802139057</v>
      </c>
      <c r="H95" s="36">
        <v>0.24331550802139057</v>
      </c>
      <c r="I95" s="39">
        <v>0.27807486631016065</v>
      </c>
      <c r="J95" s="39">
        <v>1.7780748663101611</v>
      </c>
      <c r="K95" s="39">
        <v>0.1310160427807488</v>
      </c>
      <c r="L95" s="39">
        <v>0.13101604278074877</v>
      </c>
      <c r="N95" s="36">
        <v>-0.33481481481481473</v>
      </c>
      <c r="O95" s="36">
        <v>0.57169598456171589</v>
      </c>
      <c r="P95" s="36">
        <v>0.27772135601168657</v>
      </c>
      <c r="Q95" s="36">
        <v>0.35442590146623215</v>
      </c>
      <c r="R95" s="36">
        <v>0.28311883025309875</v>
      </c>
      <c r="S95" s="36">
        <v>0.26806568102535033</v>
      </c>
      <c r="T95" s="36">
        <v>0.25386113557080481</v>
      </c>
      <c r="U95" s="39">
        <v>0.19779051368730718</v>
      </c>
      <c r="V95" s="39">
        <v>1.781881422778216</v>
      </c>
      <c r="W95" s="39">
        <v>0.13461689372010011</v>
      </c>
      <c r="X95" s="39">
        <v>0.18052598462919098</v>
      </c>
    </row>
    <row r="96" spans="2:24">
      <c r="B96" s="36">
        <v>-0.31818181818181818</v>
      </c>
      <c r="C96" s="36">
        <v>0.26203208556149749</v>
      </c>
      <c r="D96" s="36">
        <v>0.24331550802139046</v>
      </c>
      <c r="E96" s="36">
        <v>0.24331550802139046</v>
      </c>
      <c r="F96" s="36">
        <v>0.55614973262032097</v>
      </c>
      <c r="G96" s="36">
        <v>0.30213903743315523</v>
      </c>
      <c r="H96" s="36">
        <v>0.30213903743315523</v>
      </c>
      <c r="I96" s="39">
        <v>0.13101604278074874</v>
      </c>
      <c r="J96" s="39">
        <v>0.13101604278074874</v>
      </c>
      <c r="K96" s="39">
        <v>1.7780748663101609</v>
      </c>
      <c r="L96" s="39">
        <v>0.2780748663101606</v>
      </c>
      <c r="N96" s="36">
        <v>-0.33481481481481501</v>
      </c>
      <c r="O96" s="36">
        <v>0.28311883025309892</v>
      </c>
      <c r="P96" s="36">
        <v>0.25386113557080497</v>
      </c>
      <c r="Q96" s="36">
        <v>0.2680656810253505</v>
      </c>
      <c r="R96" s="36">
        <v>0.57169598456171622</v>
      </c>
      <c r="S96" s="36">
        <v>0.35442590146623226</v>
      </c>
      <c r="T96" s="36">
        <v>0.27772135601168674</v>
      </c>
      <c r="U96" s="39">
        <v>0.16052598462919107</v>
      </c>
      <c r="V96" s="39">
        <v>0.13461689372010016</v>
      </c>
      <c r="W96" s="39">
        <v>1.7818814227782167</v>
      </c>
      <c r="X96" s="39">
        <v>0.19779051368730749</v>
      </c>
    </row>
    <row r="97" spans="1:24">
      <c r="B97" s="36">
        <v>-0.31818181818181823</v>
      </c>
      <c r="C97" s="36">
        <v>0.26203208556149743</v>
      </c>
      <c r="D97" s="36">
        <v>0.24331550802139046</v>
      </c>
      <c r="E97" s="36">
        <v>0.24331550802139046</v>
      </c>
      <c r="F97" s="36">
        <v>0.55614973262032097</v>
      </c>
      <c r="G97" s="36">
        <v>0.30213903743315518</v>
      </c>
      <c r="H97" s="36">
        <v>0.30213903743315518</v>
      </c>
      <c r="I97" s="39">
        <v>0.13101604278074874</v>
      </c>
      <c r="J97" s="39">
        <v>0.13101604278074874</v>
      </c>
      <c r="K97" s="39">
        <v>0.2780748663101606</v>
      </c>
      <c r="L97" s="39">
        <v>1.7780748663101607</v>
      </c>
      <c r="N97" s="36">
        <v>-0.33481481481481484</v>
      </c>
      <c r="O97" s="36">
        <v>0.28311883025309875</v>
      </c>
      <c r="P97" s="36">
        <v>0.26806568102535033</v>
      </c>
      <c r="Q97" s="36">
        <v>0.25386113557080492</v>
      </c>
      <c r="R97" s="36">
        <v>0.571695984561716</v>
      </c>
      <c r="S97" s="36">
        <v>0.27772135601168674</v>
      </c>
      <c r="T97" s="36">
        <v>0.35442590146623204</v>
      </c>
      <c r="U97" s="39">
        <v>0.15461689372010007</v>
      </c>
      <c r="V97" s="39">
        <v>0.18052598462919101</v>
      </c>
      <c r="W97" s="39">
        <v>0.19779051368730738</v>
      </c>
      <c r="X97" s="39">
        <v>1.7818814227782167</v>
      </c>
    </row>
    <row r="100" spans="1:24">
      <c r="B100" s="9" t="s">
        <v>71</v>
      </c>
      <c r="N100" s="9" t="s">
        <v>71</v>
      </c>
    </row>
    <row r="101" spans="1:24">
      <c r="B101" s="41">
        <f t="array" ref="B101:B107">MMULT(B87:H93,N57:N63)</f>
        <v>14.999999999999972</v>
      </c>
      <c r="N101" s="41">
        <f t="array" ref="N101:N107">MMULT(N87:T93,N57:N63)</f>
        <v>15.000000000000016</v>
      </c>
    </row>
    <row r="102" spans="1:24">
      <c r="A102" s="2">
        <v>1</v>
      </c>
      <c r="B102" s="37">
        <v>-4.1176470588235325</v>
      </c>
      <c r="M102" s="2">
        <v>1</v>
      </c>
      <c r="N102" s="37">
        <v>-4.1232464929859702</v>
      </c>
    </row>
    <row r="103" spans="1:24">
      <c r="A103" s="2">
        <v>2</v>
      </c>
      <c r="B103" s="37">
        <v>-5.0235294117646845</v>
      </c>
      <c r="M103" s="2">
        <v>2</v>
      </c>
      <c r="N103" s="37">
        <v>-4.9662449899799643</v>
      </c>
    </row>
    <row r="104" spans="1:24">
      <c r="A104" s="2">
        <v>3</v>
      </c>
      <c r="B104" s="37">
        <v>-2.6235294117647037</v>
      </c>
      <c r="M104" s="2">
        <v>3</v>
      </c>
      <c r="N104" s="37">
        <v>-2.5287449899799679</v>
      </c>
    </row>
    <row r="105" spans="1:24">
      <c r="A105" s="2">
        <v>6</v>
      </c>
      <c r="B105" s="35">
        <v>4.1176470588235503</v>
      </c>
      <c r="M105" s="2">
        <v>6</v>
      </c>
      <c r="N105" s="35">
        <v>4.1232464929859525</v>
      </c>
    </row>
    <row r="106" spans="1:24">
      <c r="A106" s="2">
        <v>7</v>
      </c>
      <c r="B106" s="35">
        <v>2.623529411764725</v>
      </c>
      <c r="M106" s="2">
        <v>7</v>
      </c>
      <c r="N106" s="35">
        <v>2.5287449899799501</v>
      </c>
    </row>
    <row r="107" spans="1:24">
      <c r="A107" s="2">
        <v>8</v>
      </c>
      <c r="B107" s="35">
        <v>5.0235294117647094</v>
      </c>
      <c r="M107" s="2">
        <v>8</v>
      </c>
      <c r="N107" s="35">
        <v>4.9662449899799483</v>
      </c>
    </row>
    <row r="108" spans="1:24">
      <c r="A108" s="2">
        <v>4</v>
      </c>
      <c r="B108" s="37">
        <f t="array" ref="B108:B111">MMULT(B94:H97,N57:N63)</f>
        <v>-2.0588235294117556</v>
      </c>
      <c r="M108" s="2">
        <v>4</v>
      </c>
      <c r="N108" s="37">
        <f t="array" ref="N108:N111">MMULT(N94:T97,N57:N63)</f>
        <v>-2.1189879759518995</v>
      </c>
    </row>
    <row r="109" spans="1:24">
      <c r="A109" s="2">
        <v>5</v>
      </c>
      <c r="B109" s="37">
        <v>-2.0588235294117583</v>
      </c>
      <c r="M109" s="2">
        <v>5</v>
      </c>
      <c r="N109" s="37">
        <v>-1.8689879759519048</v>
      </c>
    </row>
    <row r="110" spans="1:24">
      <c r="A110" s="2">
        <v>9</v>
      </c>
      <c r="B110" s="35">
        <v>2.0588235294117734</v>
      </c>
      <c r="M110" s="2">
        <v>9</v>
      </c>
      <c r="N110" s="35">
        <v>1.8689879759518977</v>
      </c>
    </row>
    <row r="111" spans="1:24">
      <c r="A111" s="2">
        <v>10</v>
      </c>
      <c r="B111" s="35">
        <v>2.0588235294117716</v>
      </c>
      <c r="M111" s="2">
        <v>10</v>
      </c>
      <c r="N111" s="35">
        <v>2.1189879759518968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16"/>
  <sheetViews>
    <sheetView topLeftCell="A29" zoomScale="130" zoomScaleNormal="130" zoomScalePageLayoutView="130" workbookViewId="0">
      <selection activeCell="J109" sqref="J109"/>
    </sheetView>
  </sheetViews>
  <sheetFormatPr baseColWidth="10" defaultRowHeight="15" x14ac:dyDescent="0"/>
  <sheetData>
    <row r="2" spans="1:23" s="12" customFormat="1">
      <c r="B2" s="9" t="s">
        <v>11</v>
      </c>
      <c r="C2" s="9" t="s">
        <v>60</v>
      </c>
      <c r="D2" s="9" t="s">
        <v>61</v>
      </c>
      <c r="E2" s="9"/>
      <c r="F2" s="9" t="s">
        <v>13</v>
      </c>
      <c r="G2" s="9"/>
      <c r="H2" s="9" t="s">
        <v>63</v>
      </c>
      <c r="I2" s="9"/>
      <c r="J2" s="9" t="s">
        <v>44</v>
      </c>
    </row>
    <row r="3" spans="1:23">
      <c r="B3" s="2">
        <v>1</v>
      </c>
      <c r="C3" s="2">
        <v>0</v>
      </c>
      <c r="D3" s="2">
        <v>0</v>
      </c>
      <c r="E3" s="2"/>
      <c r="F3" s="2">
        <f>H3</f>
        <v>0</v>
      </c>
      <c r="G3" s="2"/>
      <c r="H3" s="2">
        <v>0</v>
      </c>
      <c r="J3" s="2">
        <v>0.5</v>
      </c>
    </row>
    <row r="4" spans="1:23">
      <c r="B4" s="2">
        <v>2</v>
      </c>
      <c r="C4" s="2">
        <v>1</v>
      </c>
      <c r="D4" s="2">
        <v>0</v>
      </c>
      <c r="E4" s="2"/>
      <c r="F4" s="2">
        <f t="shared" ref="F4:F5" si="0">H4</f>
        <v>-2</v>
      </c>
      <c r="G4" s="2"/>
      <c r="H4" s="2">
        <v>-2</v>
      </c>
    </row>
    <row r="5" spans="1:23">
      <c r="B5" s="2">
        <v>3</v>
      </c>
      <c r="C5" s="2">
        <v>1</v>
      </c>
      <c r="D5" s="2">
        <v>0</v>
      </c>
      <c r="E5" s="2"/>
      <c r="F5" s="2">
        <f t="shared" si="0"/>
        <v>2</v>
      </c>
      <c r="G5" s="2"/>
      <c r="H5" s="2">
        <v>2</v>
      </c>
    </row>
    <row r="6" spans="1:23">
      <c r="B6" s="2">
        <v>4</v>
      </c>
      <c r="C6" s="2">
        <v>1</v>
      </c>
      <c r="D6" s="2">
        <v>0</v>
      </c>
      <c r="E6" s="2"/>
      <c r="F6" s="2" t="s">
        <v>62</v>
      </c>
      <c r="G6" s="2"/>
      <c r="H6" s="2">
        <v>-2</v>
      </c>
    </row>
    <row r="7" spans="1:23">
      <c r="B7" s="2">
        <v>5</v>
      </c>
      <c r="C7" s="2">
        <v>1</v>
      </c>
      <c r="D7" s="2">
        <v>0</v>
      </c>
      <c r="E7" s="2"/>
      <c r="F7" s="2" t="s">
        <v>62</v>
      </c>
      <c r="G7" s="2"/>
      <c r="H7" s="2">
        <v>2</v>
      </c>
    </row>
    <row r="8" spans="1:23">
      <c r="B8" s="2">
        <v>6</v>
      </c>
      <c r="C8" s="2">
        <v>0</v>
      </c>
      <c r="D8" s="2">
        <v>0</v>
      </c>
      <c r="E8" s="2"/>
      <c r="F8" s="2">
        <f>H8</f>
        <v>20</v>
      </c>
      <c r="G8" s="2"/>
      <c r="H8" s="2">
        <v>20</v>
      </c>
    </row>
    <row r="9" spans="1:23">
      <c r="B9" s="2">
        <v>7</v>
      </c>
      <c r="C9" s="2">
        <v>6</v>
      </c>
      <c r="D9" s="2">
        <v>0</v>
      </c>
      <c r="E9" s="2"/>
      <c r="F9" s="2">
        <f t="shared" ref="F9:F10" si="1">H9</f>
        <v>18</v>
      </c>
      <c r="G9" s="2"/>
      <c r="H9" s="2">
        <v>18</v>
      </c>
    </row>
    <row r="10" spans="1:23">
      <c r="B10" s="2">
        <v>8</v>
      </c>
      <c r="C10" s="2">
        <v>6</v>
      </c>
      <c r="D10" s="2">
        <v>0</v>
      </c>
      <c r="E10" s="2"/>
      <c r="F10" s="2">
        <f t="shared" si="1"/>
        <v>22</v>
      </c>
      <c r="G10" s="2"/>
      <c r="H10" s="2">
        <v>22</v>
      </c>
    </row>
    <row r="11" spans="1:23">
      <c r="B11" s="2">
        <v>9</v>
      </c>
      <c r="C11" s="2">
        <v>6</v>
      </c>
      <c r="D11" s="2">
        <v>0</v>
      </c>
      <c r="E11" s="2"/>
      <c r="F11" s="2" t="s">
        <v>62</v>
      </c>
      <c r="G11" s="2"/>
      <c r="H11" s="2">
        <v>18</v>
      </c>
    </row>
    <row r="12" spans="1:23">
      <c r="B12" s="2">
        <v>10</v>
      </c>
      <c r="C12" s="2">
        <v>6</v>
      </c>
      <c r="D12" s="2">
        <v>0</v>
      </c>
      <c r="E12" s="2"/>
      <c r="F12" s="2" t="s">
        <v>62</v>
      </c>
      <c r="G12" s="2"/>
      <c r="H12" s="2">
        <v>22</v>
      </c>
    </row>
    <row r="14" spans="1:23">
      <c r="B14" s="9" t="s">
        <v>64</v>
      </c>
      <c r="N14" s="12" t="s">
        <v>65</v>
      </c>
    </row>
    <row r="15" spans="1:23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N15" s="2">
        <v>1</v>
      </c>
      <c r="O15" s="2">
        <v>2</v>
      </c>
      <c r="P15" s="2">
        <v>3</v>
      </c>
      <c r="Q15" s="2">
        <v>4</v>
      </c>
      <c r="R15" s="2">
        <v>5</v>
      </c>
      <c r="S15" s="2">
        <v>6</v>
      </c>
      <c r="T15" s="2">
        <v>7</v>
      </c>
      <c r="U15" s="2">
        <v>8</v>
      </c>
      <c r="V15" s="2">
        <v>9</v>
      </c>
      <c r="W15" s="2">
        <v>10</v>
      </c>
    </row>
    <row r="16" spans="1:23">
      <c r="A16" s="2">
        <v>1</v>
      </c>
      <c r="B16" s="24">
        <v>1</v>
      </c>
      <c r="C16" s="24">
        <f t="array" ref="C16:F16">TRANSPOSE(B17:B20)</f>
        <v>0.5</v>
      </c>
      <c r="D16" s="24">
        <v>0.5</v>
      </c>
      <c r="E16" s="24">
        <v>0.5</v>
      </c>
      <c r="F16" s="24">
        <v>0.5</v>
      </c>
      <c r="G16" s="27">
        <f t="array" ref="G16:K20">TRANSPOSE(B21:F25)</f>
        <v>0</v>
      </c>
      <c r="H16" s="27">
        <v>0</v>
      </c>
      <c r="I16" s="27">
        <v>0</v>
      </c>
      <c r="J16" s="27">
        <v>0</v>
      </c>
      <c r="K16" s="27">
        <v>0</v>
      </c>
      <c r="M16" s="2">
        <v>1</v>
      </c>
      <c r="N16" s="24">
        <v>1</v>
      </c>
      <c r="O16" s="24">
        <f t="array" ref="O16:R16">TRANSPOSE(N17:N20)</f>
        <v>0.5</v>
      </c>
      <c r="P16" s="24">
        <v>0.5</v>
      </c>
      <c r="Q16" s="24">
        <v>0.5</v>
      </c>
      <c r="R16" s="24">
        <v>0.5</v>
      </c>
      <c r="S16" s="27">
        <f t="array" ref="S16:W20">TRANSPOSE(N21:R25)</f>
        <v>0.02</v>
      </c>
      <c r="T16" s="27">
        <v>0.02</v>
      </c>
      <c r="U16" s="27">
        <v>0.02</v>
      </c>
      <c r="V16" s="27">
        <v>0.02</v>
      </c>
      <c r="W16" s="27">
        <v>0.02</v>
      </c>
    </row>
    <row r="17" spans="1:23">
      <c r="A17" s="2">
        <v>2</v>
      </c>
      <c r="B17" s="24">
        <v>0.5</v>
      </c>
      <c r="C17" s="24">
        <v>1</v>
      </c>
      <c r="D17" s="24">
        <f t="array" ref="D17:F17">TRANSPOSE(C18:C20)</f>
        <v>0.25</v>
      </c>
      <c r="E17" s="24">
        <v>0.25</v>
      </c>
      <c r="F17" s="24">
        <v>0.25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M17" s="2">
        <v>2</v>
      </c>
      <c r="N17" s="24">
        <v>0.5</v>
      </c>
      <c r="O17" s="24">
        <v>1</v>
      </c>
      <c r="P17" s="24">
        <f t="array" ref="P17:R17">TRANSPOSE(O18:O20)</f>
        <v>0.2</v>
      </c>
      <c r="Q17" s="24">
        <v>0.3</v>
      </c>
      <c r="R17" s="24">
        <v>0.2</v>
      </c>
      <c r="S17" s="27">
        <v>0.02</v>
      </c>
      <c r="T17" s="27">
        <v>0.01</v>
      </c>
      <c r="U17" s="27">
        <v>0.03</v>
      </c>
      <c r="V17" s="27">
        <v>0.01</v>
      </c>
      <c r="W17" s="27">
        <v>0.03</v>
      </c>
    </row>
    <row r="18" spans="1:23">
      <c r="A18" s="2">
        <v>3</v>
      </c>
      <c r="B18" s="24">
        <v>0.5</v>
      </c>
      <c r="C18" s="24">
        <v>0.25</v>
      </c>
      <c r="D18" s="24">
        <v>1</v>
      </c>
      <c r="E18" s="24">
        <f t="array" ref="E18:F18">TRANSPOSE(D19:D20)</f>
        <v>0.25</v>
      </c>
      <c r="F18" s="24">
        <v>0.25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M18" s="2">
        <v>3</v>
      </c>
      <c r="N18" s="24">
        <v>0.5</v>
      </c>
      <c r="O18" s="24">
        <v>0.2</v>
      </c>
      <c r="P18" s="24">
        <v>1</v>
      </c>
      <c r="Q18" s="24">
        <f t="array" ref="Q18:R18">TRANSPOSE(P19:P20)</f>
        <v>0.2</v>
      </c>
      <c r="R18" s="24">
        <v>0.3</v>
      </c>
      <c r="S18" s="27">
        <v>0.02</v>
      </c>
      <c r="T18" s="27">
        <v>0.03</v>
      </c>
      <c r="U18" s="27">
        <v>0.01</v>
      </c>
      <c r="V18" s="27">
        <v>0.03</v>
      </c>
      <c r="W18" s="27">
        <v>0.01</v>
      </c>
    </row>
    <row r="19" spans="1:23">
      <c r="A19" s="2">
        <v>4</v>
      </c>
      <c r="B19" s="24">
        <v>0.5</v>
      </c>
      <c r="C19" s="24">
        <v>0.25</v>
      </c>
      <c r="D19" s="24">
        <v>0.25</v>
      </c>
      <c r="E19" s="24">
        <v>1</v>
      </c>
      <c r="F19" s="24">
        <f>E20</f>
        <v>0.25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M19" s="2">
        <v>4</v>
      </c>
      <c r="N19" s="24">
        <v>0.5</v>
      </c>
      <c r="O19" s="24">
        <v>0.3</v>
      </c>
      <c r="P19" s="24">
        <v>0.2</v>
      </c>
      <c r="Q19" s="24">
        <v>1</v>
      </c>
      <c r="R19" s="24">
        <f>Q20</f>
        <v>0.2</v>
      </c>
      <c r="S19" s="27">
        <v>0.02</v>
      </c>
      <c r="T19" s="27">
        <v>0.01</v>
      </c>
      <c r="U19" s="27">
        <v>0.03</v>
      </c>
      <c r="V19" s="27">
        <v>0.01</v>
      </c>
      <c r="W19" s="27">
        <v>0.03</v>
      </c>
    </row>
    <row r="20" spans="1:23">
      <c r="A20" s="2">
        <v>5</v>
      </c>
      <c r="B20" s="24">
        <v>0.5</v>
      </c>
      <c r="C20" s="24">
        <v>0.25</v>
      </c>
      <c r="D20" s="24">
        <v>0.25</v>
      </c>
      <c r="E20" s="24">
        <v>0.25</v>
      </c>
      <c r="F20" s="24">
        <v>1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M20" s="2">
        <v>5</v>
      </c>
      <c r="N20" s="24">
        <v>0.5</v>
      </c>
      <c r="O20" s="24">
        <v>0.2</v>
      </c>
      <c r="P20" s="24">
        <v>0.3</v>
      </c>
      <c r="Q20" s="24">
        <v>0.2</v>
      </c>
      <c r="R20" s="24">
        <v>1</v>
      </c>
      <c r="S20" s="27">
        <v>0.02</v>
      </c>
      <c r="T20" s="27">
        <v>0.03</v>
      </c>
      <c r="U20" s="27">
        <v>0.01</v>
      </c>
      <c r="V20" s="27">
        <v>0.03</v>
      </c>
      <c r="W20" s="27">
        <v>0.01</v>
      </c>
    </row>
    <row r="21" spans="1:23">
      <c r="A21" s="2">
        <v>6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25">
        <v>1</v>
      </c>
      <c r="H21" s="25">
        <f t="array" ref="H21:K21">TRANSPOSE(G22:G25)</f>
        <v>0.5</v>
      </c>
      <c r="I21" s="25">
        <v>0.5</v>
      </c>
      <c r="J21" s="25">
        <v>0.5</v>
      </c>
      <c r="K21" s="25">
        <v>0.5</v>
      </c>
      <c r="M21" s="2">
        <v>6</v>
      </c>
      <c r="N21" s="26">
        <v>0.02</v>
      </c>
      <c r="O21" s="26">
        <v>0.02</v>
      </c>
      <c r="P21" s="26">
        <v>0.02</v>
      </c>
      <c r="Q21" s="26">
        <v>0.02</v>
      </c>
      <c r="R21" s="26">
        <v>0.02</v>
      </c>
      <c r="S21" s="25">
        <v>1</v>
      </c>
      <c r="T21" s="25">
        <f t="array" ref="T21:W21">TRANSPOSE(S22:S25)</f>
        <v>0.5</v>
      </c>
      <c r="U21" s="25">
        <v>0.5</v>
      </c>
      <c r="V21" s="25">
        <v>0.5</v>
      </c>
      <c r="W21" s="25">
        <v>0.5</v>
      </c>
    </row>
    <row r="22" spans="1:23">
      <c r="A22" s="2">
        <v>7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5">
        <v>0.5</v>
      </c>
      <c r="H22" s="25">
        <v>1</v>
      </c>
      <c r="I22" s="25">
        <f t="array" ref="I22:K22">TRANSPOSE(H23:H25)</f>
        <v>0.25</v>
      </c>
      <c r="J22" s="25">
        <v>0.25</v>
      </c>
      <c r="K22" s="25">
        <v>0.25</v>
      </c>
      <c r="M22" s="2">
        <v>7</v>
      </c>
      <c r="N22" s="26">
        <v>0.02</v>
      </c>
      <c r="O22" s="26">
        <v>0.01</v>
      </c>
      <c r="P22" s="26">
        <v>0.03</v>
      </c>
      <c r="Q22" s="26">
        <v>0.01</v>
      </c>
      <c r="R22" s="26">
        <v>0.03</v>
      </c>
      <c r="S22" s="25">
        <v>0.5</v>
      </c>
      <c r="T22" s="25">
        <v>1</v>
      </c>
      <c r="U22" s="25">
        <f t="array" ref="U22:W22">TRANSPOSE(T23:T25)</f>
        <v>0.2</v>
      </c>
      <c r="V22" s="25">
        <v>0.3</v>
      </c>
      <c r="W22" s="25">
        <v>0.2</v>
      </c>
    </row>
    <row r="23" spans="1:23">
      <c r="A23" s="2">
        <v>8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25">
        <v>0.5</v>
      </c>
      <c r="H23" s="25">
        <v>0.25</v>
      </c>
      <c r="I23" s="25">
        <v>1</v>
      </c>
      <c r="J23" s="25">
        <f t="array" ref="J23:K23">TRANSPOSE(I24:I25)</f>
        <v>0.25</v>
      </c>
      <c r="K23" s="25">
        <v>0.25</v>
      </c>
      <c r="M23" s="2">
        <v>8</v>
      </c>
      <c r="N23" s="26">
        <v>0.02</v>
      </c>
      <c r="O23" s="26">
        <v>0.03</v>
      </c>
      <c r="P23" s="26">
        <v>0.01</v>
      </c>
      <c r="Q23" s="26">
        <v>0.03</v>
      </c>
      <c r="R23" s="26">
        <v>0.01</v>
      </c>
      <c r="S23" s="25">
        <v>0.5</v>
      </c>
      <c r="T23" s="25">
        <v>0.2</v>
      </c>
      <c r="U23" s="25">
        <v>1</v>
      </c>
      <c r="V23" s="25">
        <f t="array" ref="V23:W23">TRANSPOSE(U24:U25)</f>
        <v>0.2</v>
      </c>
      <c r="W23" s="25">
        <v>0.3</v>
      </c>
    </row>
    <row r="24" spans="1:23">
      <c r="A24" s="2">
        <v>9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25">
        <v>0.5</v>
      </c>
      <c r="H24" s="25">
        <v>0.25</v>
      </c>
      <c r="I24" s="25">
        <v>0.25</v>
      </c>
      <c r="J24" s="25">
        <v>1</v>
      </c>
      <c r="K24" s="25">
        <f>J25</f>
        <v>0.25</v>
      </c>
      <c r="M24" s="2">
        <v>9</v>
      </c>
      <c r="N24" s="26">
        <v>0.02</v>
      </c>
      <c r="O24" s="26">
        <v>0.01</v>
      </c>
      <c r="P24" s="26">
        <v>0.03</v>
      </c>
      <c r="Q24" s="26">
        <v>0.01</v>
      </c>
      <c r="R24" s="26">
        <v>0.03</v>
      </c>
      <c r="S24" s="25">
        <v>0.5</v>
      </c>
      <c r="T24" s="25">
        <v>0.3</v>
      </c>
      <c r="U24" s="25">
        <v>0.2</v>
      </c>
      <c r="V24" s="25">
        <v>1</v>
      </c>
      <c r="W24" s="25">
        <f>V25</f>
        <v>0.2</v>
      </c>
    </row>
    <row r="25" spans="1:23">
      <c r="A25" s="2">
        <v>10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25">
        <v>0.5</v>
      </c>
      <c r="H25" s="25">
        <v>0.25</v>
      </c>
      <c r="I25" s="25">
        <v>0.25</v>
      </c>
      <c r="J25" s="25">
        <v>0.25</v>
      </c>
      <c r="K25" s="25">
        <v>1</v>
      </c>
      <c r="M25" s="2">
        <v>10</v>
      </c>
      <c r="N25" s="26">
        <v>0.02</v>
      </c>
      <c r="O25" s="26">
        <v>0.03</v>
      </c>
      <c r="P25" s="26">
        <v>0.01</v>
      </c>
      <c r="Q25" s="26">
        <v>0.03</v>
      </c>
      <c r="R25" s="26">
        <v>0.01</v>
      </c>
      <c r="S25" s="25">
        <v>0.5</v>
      </c>
      <c r="T25" s="25">
        <v>0.2</v>
      </c>
      <c r="U25" s="25">
        <v>0.3</v>
      </c>
      <c r="V25" s="25">
        <v>0.2</v>
      </c>
      <c r="W25" s="25">
        <v>1</v>
      </c>
    </row>
    <row r="27" spans="1:23" s="28" customFormat="1"/>
    <row r="29" spans="1:23">
      <c r="B29" s="12" t="s">
        <v>70</v>
      </c>
      <c r="G29" s="12"/>
      <c r="H29" s="12" t="s">
        <v>72</v>
      </c>
    </row>
    <row r="31" spans="1:23">
      <c r="B31" s="9" t="s">
        <v>64</v>
      </c>
      <c r="N31" s="12" t="s">
        <v>65</v>
      </c>
    </row>
    <row r="32" spans="1:23">
      <c r="B32" s="2">
        <v>1</v>
      </c>
      <c r="C32" s="2">
        <v>2</v>
      </c>
      <c r="D32" s="2">
        <v>3</v>
      </c>
      <c r="E32" s="2">
        <v>6</v>
      </c>
      <c r="F32" s="2">
        <v>7</v>
      </c>
      <c r="G32" s="2">
        <v>8</v>
      </c>
      <c r="H32" s="2">
        <v>4</v>
      </c>
      <c r="I32" s="2">
        <v>5</v>
      </c>
      <c r="J32" s="2">
        <v>9</v>
      </c>
      <c r="K32" s="2">
        <v>10</v>
      </c>
      <c r="N32" s="2">
        <v>1</v>
      </c>
      <c r="O32" s="2">
        <v>2</v>
      </c>
      <c r="P32" s="2">
        <v>3</v>
      </c>
      <c r="Q32" s="2">
        <v>6</v>
      </c>
      <c r="R32" s="2">
        <v>7</v>
      </c>
      <c r="S32" s="2">
        <v>8</v>
      </c>
      <c r="T32" s="2">
        <v>4</v>
      </c>
      <c r="U32" s="2">
        <v>5</v>
      </c>
      <c r="V32" s="2">
        <v>9</v>
      </c>
      <c r="W32" s="2">
        <v>10</v>
      </c>
    </row>
    <row r="33" spans="1:23">
      <c r="A33" s="2">
        <v>1</v>
      </c>
      <c r="B33" s="24">
        <f>B16</f>
        <v>1</v>
      </c>
      <c r="C33" s="41">
        <f t="array" ref="C33:K33">TRANSPOSE(B34:B42)</f>
        <v>0.5</v>
      </c>
      <c r="D33" s="41">
        <v>0.5</v>
      </c>
      <c r="E33" s="41">
        <v>0</v>
      </c>
      <c r="F33" s="41">
        <v>0</v>
      </c>
      <c r="G33" s="41">
        <v>0</v>
      </c>
      <c r="H33" s="41">
        <v>0.5</v>
      </c>
      <c r="I33" s="41">
        <v>0.5</v>
      </c>
      <c r="J33" s="41">
        <v>0</v>
      </c>
      <c r="K33" s="41">
        <v>0</v>
      </c>
      <c r="M33" s="2">
        <v>1</v>
      </c>
      <c r="N33" s="24">
        <f>N16</f>
        <v>1</v>
      </c>
      <c r="O33" s="41">
        <f t="array" ref="O33:W33">TRANSPOSE(N34:N42)</f>
        <v>0.5</v>
      </c>
      <c r="P33" s="41">
        <v>0.5</v>
      </c>
      <c r="Q33" s="41">
        <v>0.02</v>
      </c>
      <c r="R33" s="41">
        <v>0.02</v>
      </c>
      <c r="S33" s="41">
        <v>0.02</v>
      </c>
      <c r="T33" s="41">
        <v>0.5</v>
      </c>
      <c r="U33" s="41">
        <v>0.5</v>
      </c>
      <c r="V33" s="41">
        <v>0.02</v>
      </c>
      <c r="W33" s="41">
        <v>0.02</v>
      </c>
    </row>
    <row r="34" spans="1:23">
      <c r="A34" s="2">
        <v>2</v>
      </c>
      <c r="B34" s="24">
        <f t="shared" ref="B34:D35" si="2">B17</f>
        <v>0.5</v>
      </c>
      <c r="C34" s="24">
        <f t="shared" si="2"/>
        <v>1</v>
      </c>
      <c r="D34" s="41">
        <f t="array" ref="D34:K34">TRANSPOSE(C35:C42)</f>
        <v>0.25</v>
      </c>
      <c r="E34" s="41">
        <v>0</v>
      </c>
      <c r="F34" s="41">
        <v>0</v>
      </c>
      <c r="G34" s="41">
        <v>0</v>
      </c>
      <c r="H34" s="41">
        <v>0.25</v>
      </c>
      <c r="I34" s="41">
        <v>0.25</v>
      </c>
      <c r="J34" s="41">
        <v>0</v>
      </c>
      <c r="K34" s="41">
        <v>0</v>
      </c>
      <c r="M34" s="2">
        <v>2</v>
      </c>
      <c r="N34" s="24">
        <f t="shared" ref="N34:P35" si="3">N17</f>
        <v>0.5</v>
      </c>
      <c r="O34" s="24">
        <f t="shared" si="3"/>
        <v>1</v>
      </c>
      <c r="P34" s="41">
        <f t="array" ref="P34:W34">TRANSPOSE(O35:O42)</f>
        <v>0.2</v>
      </c>
      <c r="Q34" s="41">
        <v>0.02</v>
      </c>
      <c r="R34" s="41">
        <v>0.01</v>
      </c>
      <c r="S34" s="41">
        <v>0.03</v>
      </c>
      <c r="T34" s="41">
        <v>0.3</v>
      </c>
      <c r="U34" s="41">
        <v>0.2</v>
      </c>
      <c r="V34" s="41">
        <v>0.01</v>
      </c>
      <c r="W34" s="41">
        <v>0.03</v>
      </c>
    </row>
    <row r="35" spans="1:23">
      <c r="A35" s="2">
        <v>3</v>
      </c>
      <c r="B35" s="24">
        <f t="shared" si="2"/>
        <v>0.5</v>
      </c>
      <c r="C35" s="24">
        <f t="shared" si="2"/>
        <v>0.25</v>
      </c>
      <c r="D35" s="24">
        <f t="shared" si="2"/>
        <v>1</v>
      </c>
      <c r="E35" s="41">
        <f t="array" ref="E35:K35">TRANSPOSE(D36:D42)</f>
        <v>0</v>
      </c>
      <c r="F35" s="41">
        <v>0</v>
      </c>
      <c r="G35" s="41">
        <v>0</v>
      </c>
      <c r="H35" s="41">
        <v>0.25</v>
      </c>
      <c r="I35" s="41">
        <v>0.25</v>
      </c>
      <c r="J35" s="41">
        <v>0</v>
      </c>
      <c r="K35" s="41">
        <v>0</v>
      </c>
      <c r="M35" s="2">
        <v>3</v>
      </c>
      <c r="N35" s="24">
        <f t="shared" si="3"/>
        <v>0.5</v>
      </c>
      <c r="O35" s="24">
        <f t="shared" si="3"/>
        <v>0.2</v>
      </c>
      <c r="P35" s="24">
        <f t="shared" si="3"/>
        <v>1</v>
      </c>
      <c r="Q35" s="41">
        <f t="array" ref="Q35:W35">TRANSPOSE(P36:P42)</f>
        <v>0.02</v>
      </c>
      <c r="R35" s="41">
        <v>0.03</v>
      </c>
      <c r="S35" s="41">
        <v>0.01</v>
      </c>
      <c r="T35" s="41">
        <v>0.2</v>
      </c>
      <c r="U35" s="41">
        <v>0.3</v>
      </c>
      <c r="V35" s="41">
        <v>0.03</v>
      </c>
      <c r="W35" s="41">
        <v>0.01</v>
      </c>
    </row>
    <row r="36" spans="1:23">
      <c r="A36" s="2">
        <v>6</v>
      </c>
      <c r="B36" s="26">
        <f>B21</f>
        <v>0</v>
      </c>
      <c r="C36" s="26">
        <f t="shared" ref="C36:D36" si="4">C21</f>
        <v>0</v>
      </c>
      <c r="D36" s="26">
        <f t="shared" si="4"/>
        <v>0</v>
      </c>
      <c r="E36" s="25">
        <f>G21</f>
        <v>1</v>
      </c>
      <c r="F36" s="41">
        <f t="array" ref="F36:K36">TRANSPOSE(E37:E42)</f>
        <v>0.5</v>
      </c>
      <c r="G36" s="41">
        <v>0.5</v>
      </c>
      <c r="H36" s="41">
        <v>0</v>
      </c>
      <c r="I36" s="41">
        <v>0</v>
      </c>
      <c r="J36" s="41">
        <v>0.5</v>
      </c>
      <c r="K36" s="41">
        <v>0.5</v>
      </c>
      <c r="M36" s="2">
        <v>6</v>
      </c>
      <c r="N36" s="26">
        <f>N21</f>
        <v>0.02</v>
      </c>
      <c r="O36" s="26">
        <f t="shared" ref="O36:P36" si="5">O21</f>
        <v>0.02</v>
      </c>
      <c r="P36" s="26">
        <f t="shared" si="5"/>
        <v>0.02</v>
      </c>
      <c r="Q36" s="25">
        <f>S21</f>
        <v>1</v>
      </c>
      <c r="R36" s="41">
        <f t="array" ref="R36:W36">TRANSPOSE(Q37:Q42)</f>
        <v>0.5</v>
      </c>
      <c r="S36" s="41">
        <v>0.5</v>
      </c>
      <c r="T36" s="41">
        <v>0.02</v>
      </c>
      <c r="U36" s="41">
        <v>0.02</v>
      </c>
      <c r="V36" s="41">
        <v>0.5</v>
      </c>
      <c r="W36" s="41">
        <v>0.5</v>
      </c>
    </row>
    <row r="37" spans="1:23">
      <c r="A37" s="2">
        <v>7</v>
      </c>
      <c r="B37" s="26">
        <f t="shared" ref="B37:D38" si="6">B22</f>
        <v>0</v>
      </c>
      <c r="C37" s="26">
        <f t="shared" si="6"/>
        <v>0</v>
      </c>
      <c r="D37" s="26">
        <f t="shared" si="6"/>
        <v>0</v>
      </c>
      <c r="E37" s="25">
        <f t="shared" ref="E37:G38" si="7">G22</f>
        <v>0.5</v>
      </c>
      <c r="F37" s="25">
        <f t="shared" si="7"/>
        <v>1</v>
      </c>
      <c r="G37" s="41">
        <f t="array" ref="G37:K37">TRANSPOSE(F38:F42)</f>
        <v>0.25</v>
      </c>
      <c r="H37" s="41">
        <v>0</v>
      </c>
      <c r="I37" s="41">
        <v>0</v>
      </c>
      <c r="J37" s="41">
        <v>0.25</v>
      </c>
      <c r="K37" s="41">
        <v>0.25</v>
      </c>
      <c r="M37" s="2">
        <v>7</v>
      </c>
      <c r="N37" s="26">
        <f t="shared" ref="N37:P38" si="8">N22</f>
        <v>0.02</v>
      </c>
      <c r="O37" s="26">
        <f t="shared" si="8"/>
        <v>0.01</v>
      </c>
      <c r="P37" s="26">
        <f t="shared" si="8"/>
        <v>0.03</v>
      </c>
      <c r="Q37" s="25">
        <f t="shared" ref="Q37:S38" si="9">S22</f>
        <v>0.5</v>
      </c>
      <c r="R37" s="25">
        <f t="shared" si="9"/>
        <v>1</v>
      </c>
      <c r="S37" s="41">
        <f t="array" ref="S37:W37">TRANSPOSE(R38:R42)</f>
        <v>0.2</v>
      </c>
      <c r="T37" s="41">
        <v>0.01</v>
      </c>
      <c r="U37" s="41">
        <v>0.03</v>
      </c>
      <c r="V37" s="41">
        <v>0.3</v>
      </c>
      <c r="W37" s="41">
        <v>0.2</v>
      </c>
    </row>
    <row r="38" spans="1:23">
      <c r="A38" s="2">
        <v>8</v>
      </c>
      <c r="B38" s="26">
        <f t="shared" si="6"/>
        <v>0</v>
      </c>
      <c r="C38" s="26">
        <f t="shared" si="6"/>
        <v>0</v>
      </c>
      <c r="D38" s="26">
        <f t="shared" si="6"/>
        <v>0</v>
      </c>
      <c r="E38" s="25">
        <f t="shared" si="7"/>
        <v>0.5</v>
      </c>
      <c r="F38" s="25">
        <f t="shared" si="7"/>
        <v>0.25</v>
      </c>
      <c r="G38" s="25">
        <f t="shared" si="7"/>
        <v>1</v>
      </c>
      <c r="H38" s="41">
        <f t="array" ref="H38:K38">TRANSPOSE(G39:G42)</f>
        <v>0</v>
      </c>
      <c r="I38" s="41">
        <v>0</v>
      </c>
      <c r="J38" s="41">
        <v>0.25</v>
      </c>
      <c r="K38" s="41">
        <v>0.25</v>
      </c>
      <c r="M38" s="2">
        <v>8</v>
      </c>
      <c r="N38" s="26">
        <f t="shared" si="8"/>
        <v>0.02</v>
      </c>
      <c r="O38" s="26">
        <f t="shared" si="8"/>
        <v>0.03</v>
      </c>
      <c r="P38" s="26">
        <f t="shared" si="8"/>
        <v>0.01</v>
      </c>
      <c r="Q38" s="25">
        <f t="shared" si="9"/>
        <v>0.5</v>
      </c>
      <c r="R38" s="25">
        <f t="shared" si="9"/>
        <v>0.2</v>
      </c>
      <c r="S38" s="25">
        <f t="shared" si="9"/>
        <v>1</v>
      </c>
      <c r="T38" s="41">
        <f t="array" ref="T38:W38">TRANSPOSE(S39:S42)</f>
        <v>0.03</v>
      </c>
      <c r="U38" s="41">
        <v>0.01</v>
      </c>
      <c r="V38" s="41">
        <v>0.2</v>
      </c>
      <c r="W38" s="41">
        <v>0.3</v>
      </c>
    </row>
    <row r="39" spans="1:23">
      <c r="A39" s="2">
        <v>4</v>
      </c>
      <c r="B39" s="24">
        <f>B19</f>
        <v>0.5</v>
      </c>
      <c r="C39" s="24">
        <f>C19</f>
        <v>0.25</v>
      </c>
      <c r="D39" s="24">
        <v>0.25</v>
      </c>
      <c r="E39" s="27">
        <f>G19</f>
        <v>0</v>
      </c>
      <c r="F39" s="27">
        <f t="shared" ref="F39:G40" si="10">H19</f>
        <v>0</v>
      </c>
      <c r="G39" s="27">
        <f t="shared" si="10"/>
        <v>0</v>
      </c>
      <c r="H39" s="24">
        <f t="shared" ref="H39:I40" si="11">E19</f>
        <v>1</v>
      </c>
      <c r="I39" s="41">
        <f t="array" ref="I39:K39">TRANSPOSE(H40:H42)</f>
        <v>0.25</v>
      </c>
      <c r="J39" s="41">
        <v>0</v>
      </c>
      <c r="K39" s="41">
        <v>0</v>
      </c>
      <c r="M39" s="2">
        <v>4</v>
      </c>
      <c r="N39" s="24">
        <f t="shared" ref="N39:P40" si="12">N19</f>
        <v>0.5</v>
      </c>
      <c r="O39" s="24">
        <f t="shared" si="12"/>
        <v>0.3</v>
      </c>
      <c r="P39" s="24">
        <f t="shared" si="12"/>
        <v>0.2</v>
      </c>
      <c r="Q39" s="27">
        <f>S19</f>
        <v>0.02</v>
      </c>
      <c r="R39" s="27">
        <f t="shared" ref="R39:S40" si="13">T19</f>
        <v>0.01</v>
      </c>
      <c r="S39" s="27">
        <f t="shared" si="13"/>
        <v>0.03</v>
      </c>
      <c r="T39" s="24">
        <f t="shared" ref="T39:U40" si="14">Q19</f>
        <v>1</v>
      </c>
      <c r="U39" s="41">
        <f t="array" ref="U39:W39">TRANSPOSE(T40:T42)</f>
        <v>0.2</v>
      </c>
      <c r="V39" s="41">
        <v>0.02</v>
      </c>
      <c r="W39" s="41">
        <v>0.02</v>
      </c>
    </row>
    <row r="40" spans="1:23">
      <c r="A40" s="2">
        <v>5</v>
      </c>
      <c r="B40" s="24">
        <f>B20</f>
        <v>0.5</v>
      </c>
      <c r="C40" s="24">
        <f>C20</f>
        <v>0.25</v>
      </c>
      <c r="D40" s="24">
        <v>0.25</v>
      </c>
      <c r="E40" s="27">
        <f>G20</f>
        <v>0</v>
      </c>
      <c r="F40" s="27">
        <f t="shared" si="10"/>
        <v>0</v>
      </c>
      <c r="G40" s="27">
        <f t="shared" si="10"/>
        <v>0</v>
      </c>
      <c r="H40" s="24">
        <f t="shared" si="11"/>
        <v>0.25</v>
      </c>
      <c r="I40" s="24">
        <f t="shared" si="11"/>
        <v>1</v>
      </c>
      <c r="J40" s="41">
        <f t="array" ref="J40:K40">TRANSPOSE(I41:I42)</f>
        <v>0</v>
      </c>
      <c r="K40" s="41">
        <v>0</v>
      </c>
      <c r="M40" s="2">
        <v>5</v>
      </c>
      <c r="N40" s="24">
        <f t="shared" si="12"/>
        <v>0.5</v>
      </c>
      <c r="O40" s="24">
        <f t="shared" si="12"/>
        <v>0.2</v>
      </c>
      <c r="P40" s="24">
        <f t="shared" si="12"/>
        <v>0.3</v>
      </c>
      <c r="Q40" s="27">
        <f>S20</f>
        <v>0.02</v>
      </c>
      <c r="R40" s="27">
        <f t="shared" si="13"/>
        <v>0.03</v>
      </c>
      <c r="S40" s="27">
        <f t="shared" si="13"/>
        <v>0.01</v>
      </c>
      <c r="T40" s="24">
        <f t="shared" si="14"/>
        <v>0.2</v>
      </c>
      <c r="U40" s="24">
        <f t="shared" si="14"/>
        <v>1</v>
      </c>
      <c r="V40" s="41">
        <f t="array" ref="V40:W40">TRANSPOSE(U41:U42)</f>
        <v>0.01</v>
      </c>
      <c r="W40" s="41">
        <v>0.03</v>
      </c>
    </row>
    <row r="41" spans="1:23">
      <c r="A41" s="2">
        <v>9</v>
      </c>
      <c r="B41" s="26">
        <f>B24</f>
        <v>0</v>
      </c>
      <c r="C41" s="26">
        <f t="shared" ref="C41:D42" si="15">C24</f>
        <v>0</v>
      </c>
      <c r="D41" s="26">
        <f t="shared" si="15"/>
        <v>0</v>
      </c>
      <c r="E41" s="25">
        <f>G24</f>
        <v>0.5</v>
      </c>
      <c r="F41" s="25">
        <f t="shared" ref="F41:G42" si="16">H24</f>
        <v>0.25</v>
      </c>
      <c r="G41" s="25">
        <f t="shared" si="16"/>
        <v>0.25</v>
      </c>
      <c r="H41" s="26">
        <f>B24</f>
        <v>0</v>
      </c>
      <c r="I41" s="26">
        <f>C24</f>
        <v>0</v>
      </c>
      <c r="J41" s="25">
        <f>J24</f>
        <v>1</v>
      </c>
      <c r="K41" s="41">
        <f>J42</f>
        <v>0.25</v>
      </c>
      <c r="M41" s="2">
        <v>9</v>
      </c>
      <c r="N41" s="26">
        <f>N24</f>
        <v>0.02</v>
      </c>
      <c r="O41" s="26">
        <f t="shared" ref="O41:P42" si="17">O24</f>
        <v>0.01</v>
      </c>
      <c r="P41" s="26">
        <f t="shared" si="17"/>
        <v>0.03</v>
      </c>
      <c r="Q41" s="25">
        <f>S24</f>
        <v>0.5</v>
      </c>
      <c r="R41" s="25">
        <f t="shared" ref="R41:S42" si="18">T24</f>
        <v>0.3</v>
      </c>
      <c r="S41" s="25">
        <f t="shared" si="18"/>
        <v>0.2</v>
      </c>
      <c r="T41" s="26">
        <f>N24</f>
        <v>0.02</v>
      </c>
      <c r="U41" s="26">
        <f>O24</f>
        <v>0.01</v>
      </c>
      <c r="V41" s="25">
        <f>V24</f>
        <v>1</v>
      </c>
      <c r="W41" s="41">
        <f>V42</f>
        <v>0.2</v>
      </c>
    </row>
    <row r="42" spans="1:23">
      <c r="A42" s="2">
        <v>10</v>
      </c>
      <c r="B42" s="26">
        <f>B25</f>
        <v>0</v>
      </c>
      <c r="C42" s="26">
        <f t="shared" si="15"/>
        <v>0</v>
      </c>
      <c r="D42" s="26">
        <f t="shared" si="15"/>
        <v>0</v>
      </c>
      <c r="E42" s="25">
        <f>G25</f>
        <v>0.5</v>
      </c>
      <c r="F42" s="25">
        <f t="shared" si="16"/>
        <v>0.25</v>
      </c>
      <c r="G42" s="25">
        <f t="shared" si="16"/>
        <v>0.25</v>
      </c>
      <c r="H42" s="26">
        <f>B25</f>
        <v>0</v>
      </c>
      <c r="I42" s="26">
        <f>C25</f>
        <v>0</v>
      </c>
      <c r="J42" s="25">
        <f>J25</f>
        <v>0.25</v>
      </c>
      <c r="K42" s="25">
        <f>K25</f>
        <v>1</v>
      </c>
      <c r="M42" s="2">
        <v>10</v>
      </c>
      <c r="N42" s="26">
        <f>N25</f>
        <v>0.02</v>
      </c>
      <c r="O42" s="26">
        <f t="shared" si="17"/>
        <v>0.03</v>
      </c>
      <c r="P42" s="26">
        <f t="shared" si="17"/>
        <v>0.01</v>
      </c>
      <c r="Q42" s="25">
        <f>S25</f>
        <v>0.5</v>
      </c>
      <c r="R42" s="25">
        <f t="shared" si="18"/>
        <v>0.2</v>
      </c>
      <c r="S42" s="25">
        <f t="shared" si="18"/>
        <v>0.3</v>
      </c>
      <c r="T42" s="26">
        <f>N25</f>
        <v>0.02</v>
      </c>
      <c r="U42" s="26">
        <f>O25</f>
        <v>0.03</v>
      </c>
      <c r="V42" s="25">
        <f>V25</f>
        <v>0.2</v>
      </c>
      <c r="W42" s="25">
        <f>W25</f>
        <v>1</v>
      </c>
    </row>
    <row r="44" spans="1:23">
      <c r="B44" s="44"/>
    </row>
    <row r="45" spans="1:23">
      <c r="B45" s="45"/>
      <c r="C45" s="2"/>
      <c r="D45" s="9" t="s">
        <v>25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9" t="s">
        <v>19</v>
      </c>
      <c r="P45" s="2"/>
      <c r="Q45" s="2"/>
      <c r="R45" s="2"/>
      <c r="S45" s="2"/>
      <c r="T45" s="2"/>
      <c r="U45" s="2"/>
    </row>
    <row r="46" spans="1:23">
      <c r="B46" s="17"/>
      <c r="C46" s="2"/>
      <c r="D46" s="6">
        <v>1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2"/>
      <c r="O46" s="5">
        <f>H3</f>
        <v>0</v>
      </c>
      <c r="P46" s="2"/>
      <c r="Q46" s="2"/>
      <c r="R46" s="2"/>
      <c r="S46" s="2"/>
      <c r="T46" s="2"/>
      <c r="U46" s="2"/>
    </row>
    <row r="47" spans="1:23">
      <c r="B47" s="17"/>
      <c r="C47" s="2"/>
      <c r="D47" s="6">
        <v>0</v>
      </c>
      <c r="E47" s="6">
        <v>1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2"/>
      <c r="O47" s="5">
        <f t="shared" ref="O47:O48" si="19">H4</f>
        <v>-2</v>
      </c>
      <c r="P47" s="2"/>
      <c r="Q47" s="2"/>
      <c r="R47" s="2"/>
      <c r="S47" s="2"/>
      <c r="T47" s="2"/>
      <c r="U47" s="2"/>
    </row>
    <row r="48" spans="1:23">
      <c r="B48" s="17"/>
      <c r="C48" s="2"/>
      <c r="D48" s="6">
        <v>0</v>
      </c>
      <c r="E48" s="6">
        <v>0</v>
      </c>
      <c r="F48" s="6">
        <v>1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2"/>
      <c r="O48" s="5">
        <f t="shared" si="19"/>
        <v>2</v>
      </c>
      <c r="P48" s="2"/>
      <c r="Q48" s="2"/>
      <c r="R48" s="2"/>
      <c r="S48" s="2"/>
      <c r="T48" s="2"/>
      <c r="U48" s="2"/>
    </row>
    <row r="49" spans="2:21">
      <c r="B49" s="17"/>
      <c r="C49" s="2"/>
      <c r="D49" s="6">
        <v>0</v>
      </c>
      <c r="E49" s="6">
        <v>0</v>
      </c>
      <c r="F49" s="6">
        <v>0</v>
      </c>
      <c r="G49" s="6">
        <v>1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2"/>
      <c r="O49" s="5">
        <f>F8</f>
        <v>20</v>
      </c>
      <c r="P49" s="2"/>
      <c r="Q49" s="2"/>
      <c r="R49" s="2"/>
      <c r="S49" s="2"/>
      <c r="T49" s="2"/>
      <c r="U49" s="2"/>
    </row>
    <row r="50" spans="2:21">
      <c r="B50" s="17"/>
      <c r="C50" s="2"/>
      <c r="D50" s="6">
        <v>0</v>
      </c>
      <c r="E50" s="6">
        <v>0</v>
      </c>
      <c r="F50" s="6">
        <v>0</v>
      </c>
      <c r="G50" s="6">
        <v>0</v>
      </c>
      <c r="H50" s="6">
        <v>1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2"/>
      <c r="O50" s="5">
        <f t="shared" ref="O50:O51" si="20">F9</f>
        <v>18</v>
      </c>
      <c r="P50" s="2"/>
      <c r="Q50" s="2"/>
      <c r="R50" s="2"/>
      <c r="S50" s="2"/>
      <c r="T50" s="2"/>
      <c r="U50" s="2"/>
    </row>
    <row r="51" spans="2:21">
      <c r="B51" s="17"/>
      <c r="C51" s="2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6">
        <v>0</v>
      </c>
      <c r="L51" s="6">
        <v>0</v>
      </c>
      <c r="M51" s="6">
        <v>0</v>
      </c>
      <c r="N51" s="2"/>
      <c r="O51" s="5">
        <f t="shared" si="20"/>
        <v>22</v>
      </c>
      <c r="P51" s="2"/>
      <c r="Q51" s="2"/>
      <c r="R51" s="2"/>
      <c r="S51" s="2"/>
      <c r="T51" s="2"/>
      <c r="U51" s="2"/>
    </row>
    <row r="52" spans="2:2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>
      <c r="B55" s="9"/>
      <c r="C55" s="9"/>
      <c r="N55" s="9"/>
    </row>
    <row r="56" spans="2:21">
      <c r="B56" s="9"/>
    </row>
    <row r="57" spans="2:21">
      <c r="B57" s="17"/>
      <c r="C57" s="9" t="s">
        <v>27</v>
      </c>
      <c r="D57" s="17"/>
      <c r="E57" s="17"/>
      <c r="F57" s="17"/>
      <c r="G57" s="17"/>
      <c r="H57" s="17"/>
      <c r="I57" s="17"/>
      <c r="J57" s="17"/>
      <c r="K57" s="17"/>
      <c r="L57" s="17"/>
      <c r="M57" s="44"/>
      <c r="N57" s="9" t="s">
        <v>29</v>
      </c>
    </row>
    <row r="58" spans="2:21">
      <c r="B58" s="17"/>
      <c r="C58" s="31">
        <f t="array" ref="C58:L67">MMULT(TRANSPOSE(D46:M51),D46:M51)</f>
        <v>1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1">
        <v>0</v>
      </c>
      <c r="L58" s="31">
        <v>0</v>
      </c>
      <c r="N58" s="33">
        <f t="array" ref="N58:N63">MMULT(TRANSPOSE(D46:M51),O46:O51)</f>
        <v>0</v>
      </c>
    </row>
    <row r="59" spans="2:21">
      <c r="B59" s="17"/>
      <c r="C59" s="31">
        <v>0</v>
      </c>
      <c r="D59" s="31">
        <v>1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N59" s="33">
        <v>-2</v>
      </c>
    </row>
    <row r="60" spans="2:21">
      <c r="B60" s="17"/>
      <c r="C60" s="31">
        <v>0</v>
      </c>
      <c r="D60" s="31">
        <v>0</v>
      </c>
      <c r="E60" s="31">
        <v>1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N60" s="33">
        <v>2</v>
      </c>
    </row>
    <row r="61" spans="2:21">
      <c r="B61" s="17"/>
      <c r="C61" s="31">
        <v>0</v>
      </c>
      <c r="D61" s="31">
        <v>0</v>
      </c>
      <c r="E61" s="31">
        <v>0</v>
      </c>
      <c r="F61" s="31">
        <v>1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N61" s="33">
        <v>20</v>
      </c>
    </row>
    <row r="62" spans="2:21">
      <c r="B62" s="17"/>
      <c r="C62" s="31">
        <v>0</v>
      </c>
      <c r="D62" s="31">
        <v>0</v>
      </c>
      <c r="E62" s="31">
        <v>0</v>
      </c>
      <c r="F62" s="31">
        <v>0</v>
      </c>
      <c r="G62" s="31">
        <v>1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N62" s="33">
        <v>18</v>
      </c>
    </row>
    <row r="63" spans="2:21">
      <c r="B63" s="17"/>
      <c r="C63" s="31">
        <v>0</v>
      </c>
      <c r="D63" s="31">
        <v>0</v>
      </c>
      <c r="E63" s="31">
        <v>0</v>
      </c>
      <c r="F63" s="31">
        <v>0</v>
      </c>
      <c r="G63" s="31">
        <v>0</v>
      </c>
      <c r="H63" s="31">
        <v>1</v>
      </c>
      <c r="I63" s="31">
        <v>0</v>
      </c>
      <c r="J63" s="31">
        <v>0</v>
      </c>
      <c r="K63" s="31">
        <v>0</v>
      </c>
      <c r="L63" s="31">
        <v>0</v>
      </c>
      <c r="N63" s="33">
        <v>22</v>
      </c>
    </row>
    <row r="64" spans="2:21">
      <c r="B64" s="17"/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N64" s="40"/>
    </row>
    <row r="65" spans="2:24">
      <c r="B65" s="17"/>
      <c r="C65" s="40">
        <v>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N65" s="40"/>
    </row>
    <row r="66" spans="2:24">
      <c r="B66" s="17"/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N66" s="40"/>
    </row>
    <row r="67" spans="2:24">
      <c r="B67" s="17"/>
      <c r="C67" s="40">
        <v>0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N67" s="40"/>
    </row>
    <row r="69" spans="2:24">
      <c r="B69" s="9"/>
      <c r="C69" s="9"/>
      <c r="E69" s="9"/>
      <c r="F69" s="2"/>
      <c r="G69" s="9"/>
      <c r="H69" s="2"/>
      <c r="I69" s="2"/>
      <c r="J69" s="2"/>
      <c r="K69" s="2"/>
      <c r="L69" s="2"/>
      <c r="M69" s="2"/>
      <c r="N69" s="9"/>
      <c r="O69" s="9"/>
      <c r="Q69" s="9"/>
      <c r="R69" s="2"/>
      <c r="S69" s="9"/>
      <c r="T69" s="2"/>
      <c r="U69" s="2"/>
    </row>
    <row r="70" spans="2:24">
      <c r="B70" s="9"/>
      <c r="C70" s="9" t="s">
        <v>66</v>
      </c>
      <c r="E70" s="9" t="s">
        <v>29</v>
      </c>
      <c r="F70" s="2"/>
      <c r="G70" s="9" t="s">
        <v>67</v>
      </c>
      <c r="H70" s="2"/>
      <c r="I70" s="2"/>
      <c r="J70" s="2"/>
      <c r="K70" s="2"/>
      <c r="L70" s="2"/>
      <c r="M70" s="2"/>
      <c r="N70" s="9"/>
      <c r="O70" s="9" t="s">
        <v>68</v>
      </c>
      <c r="Q70" s="9" t="s">
        <v>29</v>
      </c>
      <c r="R70" s="2"/>
      <c r="S70" s="9" t="s">
        <v>67</v>
      </c>
      <c r="T70" s="2"/>
      <c r="U70" s="2"/>
    </row>
    <row r="72" spans="2:24">
      <c r="C72" s="2"/>
      <c r="D72" s="2"/>
      <c r="E72" s="2"/>
      <c r="F72" s="2"/>
      <c r="G72" s="2"/>
      <c r="H72" s="2"/>
      <c r="I72" s="2"/>
      <c r="J72" s="2"/>
      <c r="K72" s="2"/>
      <c r="L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2:24">
      <c r="B73" s="17"/>
      <c r="C73" s="9" t="s">
        <v>52</v>
      </c>
      <c r="D73" s="17"/>
      <c r="E73" s="17"/>
      <c r="F73" s="17"/>
      <c r="G73" s="17"/>
      <c r="H73" s="17"/>
      <c r="I73" s="17"/>
      <c r="J73" s="17"/>
      <c r="K73" s="17"/>
      <c r="L73" s="17"/>
      <c r="M73" s="44"/>
      <c r="N73" s="17"/>
      <c r="O73" s="45" t="s">
        <v>52</v>
      </c>
      <c r="P73" s="17"/>
      <c r="Q73" s="17"/>
      <c r="R73" s="17"/>
      <c r="S73" s="17"/>
      <c r="T73" s="17"/>
      <c r="U73" s="17"/>
      <c r="V73" s="17"/>
      <c r="W73" s="17"/>
      <c r="X73" s="17"/>
    </row>
    <row r="74" spans="2:24">
      <c r="B74" s="17"/>
      <c r="C74" s="13">
        <f t="array" ref="C74:L83">C58:L67+(MINVERSE(B33:K42)*J3)</f>
        <v>2.1666666666666665</v>
      </c>
      <c r="D74" s="13">
        <v>-0.33333333333333331</v>
      </c>
      <c r="E74" s="13">
        <v>-0.33333333333333331</v>
      </c>
      <c r="F74" s="13">
        <v>0</v>
      </c>
      <c r="G74" s="13">
        <v>0</v>
      </c>
      <c r="H74" s="13">
        <v>0</v>
      </c>
      <c r="I74" s="13">
        <v>-0.33333333333333331</v>
      </c>
      <c r="J74" s="13">
        <v>-0.33333333333333331</v>
      </c>
      <c r="K74" s="13">
        <v>0</v>
      </c>
      <c r="L74" s="13">
        <v>0</v>
      </c>
      <c r="N74" s="17"/>
      <c r="O74" s="13">
        <f t="array" ref="O74:X83">C58:L67+(MINVERSE(N33:W42)*J3)</f>
        <v>2.2144400459002358</v>
      </c>
      <c r="P74" s="13">
        <v>-0.35740189277631695</v>
      </c>
      <c r="Q74" s="13">
        <v>-0.35718199107805348</v>
      </c>
      <c r="R74" s="13">
        <v>-1.8416355711115993E-3</v>
      </c>
      <c r="S74" s="13">
        <v>3.6364676411990132E-3</v>
      </c>
      <c r="T74" s="13">
        <v>2.5023175958396792E-3</v>
      </c>
      <c r="U74" s="13">
        <v>-0.35727213128846741</v>
      </c>
      <c r="V74" s="13">
        <v>-0.35744151405375263</v>
      </c>
      <c r="W74" s="13">
        <v>-1.4722594562158128E-3</v>
      </c>
      <c r="X74" s="13">
        <v>7.6110446932545015E-3</v>
      </c>
    </row>
    <row r="75" spans="2:24">
      <c r="B75" s="17"/>
      <c r="C75" s="13">
        <v>-0.33333333333333331</v>
      </c>
      <c r="D75" s="13">
        <v>1.6666666666666665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N75" s="17"/>
      <c r="O75" s="13">
        <v>-0.35740189277631695</v>
      </c>
      <c r="P75" s="13">
        <v>1.6751924712553721</v>
      </c>
      <c r="Q75" s="13">
        <v>3.9590194836888644E-2</v>
      </c>
      <c r="R75" s="13">
        <v>3.0694082169041258E-3</v>
      </c>
      <c r="S75" s="13">
        <v>8.7549556293258239E-4</v>
      </c>
      <c r="T75" s="13">
        <v>-1.1106856285946343E-2</v>
      </c>
      <c r="U75" s="13">
        <v>-3.9313143213334047E-2</v>
      </c>
      <c r="V75" s="13">
        <v>4.002999520287219E-2</v>
      </c>
      <c r="W75" s="13">
        <v>2.5808260432051301E-3</v>
      </c>
      <c r="X75" s="13">
        <v>-1.281218676621889E-2</v>
      </c>
    </row>
    <row r="76" spans="2:24">
      <c r="B76" s="17"/>
      <c r="C76" s="13">
        <v>-0.33333333333333331</v>
      </c>
      <c r="D76" s="13">
        <v>0</v>
      </c>
      <c r="E76" s="13">
        <v>1.6666666666666665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N76" s="17"/>
      <c r="O76" s="13">
        <v>-0.35718199107805354</v>
      </c>
      <c r="P76" s="13">
        <v>3.9590194836888644E-2</v>
      </c>
      <c r="Q76" s="13">
        <v>1.6751921654916129</v>
      </c>
      <c r="R76" s="13">
        <v>3.0675196760396213E-3</v>
      </c>
      <c r="S76" s="13">
        <v>-1.1104497211024415E-2</v>
      </c>
      <c r="T76" s="13">
        <v>8.7943162422567675E-4</v>
      </c>
      <c r="U76" s="13">
        <v>3.9809914592168344E-2</v>
      </c>
      <c r="V76" s="13">
        <v>-3.9532988304660656E-2</v>
      </c>
      <c r="W76" s="13">
        <v>-1.2802724228188544E-2</v>
      </c>
      <c r="X76" s="13">
        <v>2.5776586413898146E-3</v>
      </c>
    </row>
    <row r="77" spans="2:24">
      <c r="B77" s="17"/>
      <c r="C77" s="13">
        <v>0</v>
      </c>
      <c r="D77" s="13">
        <v>0</v>
      </c>
      <c r="E77" s="13">
        <v>0</v>
      </c>
      <c r="F77" s="13">
        <v>2.1666666666666665</v>
      </c>
      <c r="G77" s="13">
        <v>-0.33333333333333331</v>
      </c>
      <c r="H77" s="13">
        <v>-0.33333333333333331</v>
      </c>
      <c r="I77" s="13">
        <v>0</v>
      </c>
      <c r="J77" s="13">
        <v>0</v>
      </c>
      <c r="K77" s="13">
        <v>-0.33333333333333331</v>
      </c>
      <c r="L77" s="13">
        <v>-0.33333333333333331</v>
      </c>
      <c r="N77" s="17"/>
      <c r="O77" s="13">
        <v>-1.8416355711115984E-3</v>
      </c>
      <c r="P77" s="13">
        <v>3.0694082169041175E-3</v>
      </c>
      <c r="Q77" s="13">
        <v>3.067519676039617E-3</v>
      </c>
      <c r="R77" s="13">
        <v>2.2143751428681808</v>
      </c>
      <c r="S77" s="13">
        <v>-0.35729677488527289</v>
      </c>
      <c r="T77" s="13">
        <v>-0.35728703467533324</v>
      </c>
      <c r="U77" s="13">
        <v>3.0682938104471531E-3</v>
      </c>
      <c r="V77" s="13">
        <v>3.0697484889535532E-3</v>
      </c>
      <c r="W77" s="13">
        <v>-0.35725290055430914</v>
      </c>
      <c r="X77" s="13">
        <v>-0.35733090900629699</v>
      </c>
    </row>
    <row r="78" spans="2:24">
      <c r="B78" s="17"/>
      <c r="C78" s="13">
        <v>0</v>
      </c>
      <c r="D78" s="13">
        <v>0</v>
      </c>
      <c r="E78" s="13">
        <v>0</v>
      </c>
      <c r="F78" s="13">
        <v>-0.33333333333333331</v>
      </c>
      <c r="G78" s="13">
        <v>1.6666666666666665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N78" s="17"/>
      <c r="O78" s="13">
        <v>3.636467641199011E-3</v>
      </c>
      <c r="P78" s="13">
        <v>8.7549556293258228E-4</v>
      </c>
      <c r="Q78" s="13">
        <v>-1.1104497211024411E-2</v>
      </c>
      <c r="R78" s="13">
        <v>-0.35729677488527295</v>
      </c>
      <c r="S78" s="13">
        <v>1.6752094316031574</v>
      </c>
      <c r="T78" s="13">
        <v>3.9589341823943171E-2</v>
      </c>
      <c r="U78" s="13">
        <v>2.0110298564755187E-3</v>
      </c>
      <c r="V78" s="13">
        <v>-1.3375565798110282E-2</v>
      </c>
      <c r="W78" s="13">
        <v>-3.9487170703309565E-2</v>
      </c>
      <c r="X78" s="13">
        <v>4.0000229844695971E-2</v>
      </c>
    </row>
    <row r="79" spans="2:24">
      <c r="B79" s="17"/>
      <c r="C79" s="13">
        <v>0</v>
      </c>
      <c r="D79" s="13">
        <v>0</v>
      </c>
      <c r="E79" s="13">
        <v>0</v>
      </c>
      <c r="F79" s="13">
        <v>-0.33333333333333331</v>
      </c>
      <c r="G79" s="13">
        <v>0</v>
      </c>
      <c r="H79" s="13">
        <v>1.6666666666666665</v>
      </c>
      <c r="I79" s="13">
        <v>0</v>
      </c>
      <c r="J79" s="13">
        <v>0</v>
      </c>
      <c r="K79" s="13">
        <v>0</v>
      </c>
      <c r="L79" s="13">
        <v>0</v>
      </c>
      <c r="N79" s="17"/>
      <c r="O79" s="13">
        <v>2.5023175958396797E-3</v>
      </c>
      <c r="P79" s="13">
        <v>-1.1106856285946341E-2</v>
      </c>
      <c r="Q79" s="13">
        <v>8.7943162422567643E-4</v>
      </c>
      <c r="R79" s="13">
        <v>-0.35728703467533324</v>
      </c>
      <c r="S79" s="13">
        <v>3.9589341823943171E-2</v>
      </c>
      <c r="T79" s="13">
        <v>1.6751769642366923</v>
      </c>
      <c r="U79" s="13">
        <v>-1.2238675891299381E-2</v>
      </c>
      <c r="V79" s="13">
        <v>3.1430708349317496E-3</v>
      </c>
      <c r="W79" s="13">
        <v>3.9853982074816927E-2</v>
      </c>
      <c r="X79" s="13">
        <v>-3.9373390299895679E-2</v>
      </c>
    </row>
    <row r="80" spans="2:24">
      <c r="B80" s="17"/>
      <c r="C80" s="13">
        <v>-0.33333333333333331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0.66666666666666663</v>
      </c>
      <c r="J80" s="13">
        <v>0</v>
      </c>
      <c r="K80" s="13">
        <v>0</v>
      </c>
      <c r="L80" s="13">
        <v>0</v>
      </c>
      <c r="N80" s="17"/>
      <c r="O80" s="13">
        <v>-0.35727213128846741</v>
      </c>
      <c r="P80" s="13">
        <v>-3.9313143213334033E-2</v>
      </c>
      <c r="Q80" s="13">
        <v>3.9809914592168337E-2</v>
      </c>
      <c r="R80" s="13">
        <v>3.0682938104471527E-3</v>
      </c>
      <c r="S80" s="13">
        <v>2.0110298564755178E-3</v>
      </c>
      <c r="T80" s="13">
        <v>-1.2238675891299381E-2</v>
      </c>
      <c r="U80" s="13">
        <v>0.67501208560846049</v>
      </c>
      <c r="V80" s="13">
        <v>3.9730885520008079E-2</v>
      </c>
      <c r="W80" s="13">
        <v>-6.4968317802165396E-3</v>
      </c>
      <c r="X80" s="13">
        <v>-3.7308142546073229E-3</v>
      </c>
    </row>
    <row r="81" spans="2:24">
      <c r="B81" s="17"/>
      <c r="C81" s="13">
        <v>-0.33333333333333331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0.66666666666666663</v>
      </c>
      <c r="K81" s="13">
        <v>0</v>
      </c>
      <c r="L81" s="13">
        <v>0</v>
      </c>
      <c r="N81" s="17"/>
      <c r="O81" s="13">
        <v>-0.35744151405375257</v>
      </c>
      <c r="P81" s="13">
        <v>4.0029995202872197E-2</v>
      </c>
      <c r="Q81" s="13">
        <v>-3.9532988304660656E-2</v>
      </c>
      <c r="R81" s="13">
        <v>3.0697484889535501E-3</v>
      </c>
      <c r="S81" s="13">
        <v>-1.3375565798110278E-2</v>
      </c>
      <c r="T81" s="13">
        <v>3.1430708349317505E-3</v>
      </c>
      <c r="U81" s="13">
        <v>3.9730885520008079E-2</v>
      </c>
      <c r="V81" s="13">
        <v>0.67535094534678175</v>
      </c>
      <c r="W81" s="13">
        <v>5.3525914186547926E-3</v>
      </c>
      <c r="X81" s="13">
        <v>-1.558508638183332E-2</v>
      </c>
    </row>
    <row r="82" spans="2:24">
      <c r="B82" s="17"/>
      <c r="C82" s="13">
        <v>0</v>
      </c>
      <c r="D82" s="13">
        <v>0</v>
      </c>
      <c r="E82" s="13">
        <v>0</v>
      </c>
      <c r="F82" s="13">
        <v>-0.33333333333333331</v>
      </c>
      <c r="G82" s="13">
        <v>0</v>
      </c>
      <c r="H82" s="13">
        <v>0</v>
      </c>
      <c r="I82" s="13">
        <v>0</v>
      </c>
      <c r="J82" s="13">
        <v>0</v>
      </c>
      <c r="K82" s="13">
        <v>0.66666666666666663</v>
      </c>
      <c r="L82" s="13">
        <v>0</v>
      </c>
      <c r="N82" s="17"/>
      <c r="O82" s="13">
        <v>-1.4722594562158111E-3</v>
      </c>
      <c r="P82" s="13">
        <v>2.5808260432051309E-3</v>
      </c>
      <c r="Q82" s="13">
        <v>-1.2802724228188546E-2</v>
      </c>
      <c r="R82" s="13">
        <v>-0.35725290055430919</v>
      </c>
      <c r="S82" s="13">
        <v>-3.9487170703309572E-2</v>
      </c>
      <c r="T82" s="13">
        <v>3.9853982074816927E-2</v>
      </c>
      <c r="U82" s="13">
        <v>-6.4968317802165422E-3</v>
      </c>
      <c r="V82" s="13">
        <v>5.3525914186547917E-3</v>
      </c>
      <c r="W82" s="13">
        <v>0.67504428664836924</v>
      </c>
      <c r="X82" s="13">
        <v>3.960823900885227E-2</v>
      </c>
    </row>
    <row r="83" spans="2:24">
      <c r="B83" s="17"/>
      <c r="C83" s="13">
        <v>0</v>
      </c>
      <c r="D83" s="13">
        <v>0</v>
      </c>
      <c r="E83" s="13">
        <v>0</v>
      </c>
      <c r="F83" s="13">
        <v>-0.33333333333333331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0.66666666666666663</v>
      </c>
      <c r="N83" s="17"/>
      <c r="O83" s="13">
        <v>7.6110446932545006E-3</v>
      </c>
      <c r="P83" s="13">
        <v>-1.2812186766218887E-2</v>
      </c>
      <c r="Q83" s="13">
        <v>2.5776586413898137E-3</v>
      </c>
      <c r="R83" s="13">
        <v>-0.35733090900629699</v>
      </c>
      <c r="S83" s="13">
        <v>4.0000229844695971E-2</v>
      </c>
      <c r="T83" s="13">
        <v>-3.9373390299895672E-2</v>
      </c>
      <c r="U83" s="13">
        <v>-3.7308142546073229E-3</v>
      </c>
      <c r="V83" s="13">
        <v>-1.5585086381833318E-2</v>
      </c>
      <c r="W83" s="13">
        <v>3.9608239008852263E-2</v>
      </c>
      <c r="X83" s="13">
        <v>0.6753043148216622</v>
      </c>
    </row>
    <row r="84" spans="2:24">
      <c r="B84" s="17"/>
      <c r="C84" s="2"/>
      <c r="D84" s="2"/>
      <c r="E84" s="2"/>
      <c r="F84" s="2"/>
      <c r="G84" s="2"/>
      <c r="H84" s="2"/>
      <c r="I84" s="2"/>
      <c r="J84" s="2"/>
      <c r="K84" s="2"/>
      <c r="L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2:24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2:24">
      <c r="B86" s="9" t="s">
        <v>69</v>
      </c>
      <c r="C86" s="2"/>
      <c r="D86" s="2"/>
      <c r="E86" s="2"/>
      <c r="F86" s="2"/>
      <c r="G86" s="2"/>
      <c r="H86" s="2"/>
      <c r="I86" s="2"/>
      <c r="J86" s="2"/>
      <c r="K86" s="2"/>
      <c r="L86" s="2"/>
      <c r="N86" s="9" t="s">
        <v>69</v>
      </c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2:24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44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spans="2:24">
      <c r="B88" s="18"/>
      <c r="C88" s="46">
        <f t="array" ref="C88:L97">MINVERSE(C74:L83)</f>
        <v>0.5882352941176473</v>
      </c>
      <c r="D88" s="46">
        <v>0.11764705882352941</v>
      </c>
      <c r="E88" s="46">
        <v>0.11764705882352941</v>
      </c>
      <c r="F88" s="46">
        <v>0</v>
      </c>
      <c r="G88" s="46">
        <v>0</v>
      </c>
      <c r="H88" s="46">
        <v>0</v>
      </c>
      <c r="I88" s="47">
        <v>0.29411764705882343</v>
      </c>
      <c r="J88" s="47">
        <v>0.29411764705882354</v>
      </c>
      <c r="K88" s="47">
        <v>0</v>
      </c>
      <c r="L88" s="47">
        <v>0</v>
      </c>
      <c r="N88" s="18"/>
      <c r="O88" s="46">
        <f t="array" ref="O88:X97">MINVERSE(O74:X83)</f>
        <v>0.58533511890701562</v>
      </c>
      <c r="P88" s="46">
        <v>0.12190731272430795</v>
      </c>
      <c r="Q88" s="46">
        <v>0.12190731272430792</v>
      </c>
      <c r="R88" s="46">
        <v>1.1667822336688582E-3</v>
      </c>
      <c r="S88" s="46">
        <v>1.6668317623840844E-3</v>
      </c>
      <c r="T88" s="46">
        <v>1.6668317623840837E-3</v>
      </c>
      <c r="U88" s="47">
        <v>0.29257755053833889</v>
      </c>
      <c r="V88" s="47">
        <v>0.29257755053833906</v>
      </c>
      <c r="W88" s="47">
        <v>4.0003962297218004E-3</v>
      </c>
      <c r="X88" s="47">
        <v>4.0003962297218048E-3</v>
      </c>
    </row>
    <row r="89" spans="2:24">
      <c r="B89" s="18"/>
      <c r="C89" s="46">
        <v>0.11764705882352944</v>
      </c>
      <c r="D89" s="46">
        <v>0.62352941176470589</v>
      </c>
      <c r="E89" s="46">
        <v>2.3529411764705889E-2</v>
      </c>
      <c r="F89" s="46">
        <v>0</v>
      </c>
      <c r="G89" s="46">
        <v>0</v>
      </c>
      <c r="H89" s="46">
        <v>0</v>
      </c>
      <c r="I89" s="47">
        <v>5.8823529411764698E-2</v>
      </c>
      <c r="J89" s="47">
        <v>5.8823529411764712E-2</v>
      </c>
      <c r="K89" s="47">
        <v>0</v>
      </c>
      <c r="L89" s="47">
        <v>0</v>
      </c>
      <c r="N89" s="18"/>
      <c r="O89" s="46">
        <v>0.12190731272430798</v>
      </c>
      <c r="P89" s="46">
        <v>0.62465722705204185</v>
      </c>
      <c r="Q89" s="46">
        <v>9.3636664459810365E-3</v>
      </c>
      <c r="R89" s="46">
        <v>1.6668317623840818E-3</v>
      </c>
      <c r="S89" s="46">
        <v>-5.7809207105304094E-4</v>
      </c>
      <c r="T89" s="46">
        <v>5.3404685350075653E-3</v>
      </c>
      <c r="U89" s="47">
        <v>9.917734492489988E-2</v>
      </c>
      <c r="V89" s="47">
        <v>2.247279947035449E-2</v>
      </c>
      <c r="W89" s="47">
        <v>-1.3874209705272986E-3</v>
      </c>
      <c r="X89" s="47">
        <v>1.2817124484018153E-2</v>
      </c>
    </row>
    <row r="90" spans="2:24">
      <c r="B90" s="18"/>
      <c r="C90" s="46">
        <v>0.11764705882352944</v>
      </c>
      <c r="D90" s="46">
        <v>2.3529411764705885E-2</v>
      </c>
      <c r="E90" s="46">
        <v>0.62352941176470589</v>
      </c>
      <c r="F90" s="46">
        <v>0</v>
      </c>
      <c r="G90" s="46">
        <v>0</v>
      </c>
      <c r="H90" s="46">
        <v>0</v>
      </c>
      <c r="I90" s="47">
        <v>5.8823529411764698E-2</v>
      </c>
      <c r="J90" s="47">
        <v>5.8823529411764705E-2</v>
      </c>
      <c r="K90" s="47">
        <v>0</v>
      </c>
      <c r="L90" s="47">
        <v>0</v>
      </c>
      <c r="N90" s="18"/>
      <c r="O90" s="46">
        <v>0.12190731272430794</v>
      </c>
      <c r="P90" s="46">
        <v>9.3636664459810382E-3</v>
      </c>
      <c r="Q90" s="46">
        <v>0.62465722705204163</v>
      </c>
      <c r="R90" s="46">
        <v>1.6668317623840833E-3</v>
      </c>
      <c r="S90" s="46">
        <v>5.3404685350075653E-3</v>
      </c>
      <c r="T90" s="46">
        <v>-5.7809207105304062E-4</v>
      </c>
      <c r="U90" s="47">
        <v>2.2472799470354476E-2</v>
      </c>
      <c r="V90" s="47">
        <v>9.9177344924899949E-2</v>
      </c>
      <c r="W90" s="47">
        <v>1.2817124484018156E-2</v>
      </c>
      <c r="X90" s="47">
        <v>-1.3874209705272962E-3</v>
      </c>
    </row>
    <row r="91" spans="2:24">
      <c r="B91" s="18"/>
      <c r="C91" s="46">
        <v>0</v>
      </c>
      <c r="D91" s="46">
        <v>0</v>
      </c>
      <c r="E91" s="46">
        <v>0</v>
      </c>
      <c r="F91" s="46">
        <v>0.5882352941176473</v>
      </c>
      <c r="G91" s="46">
        <v>0.11764705882352941</v>
      </c>
      <c r="H91" s="46">
        <v>0.11764705882352941</v>
      </c>
      <c r="I91" s="47">
        <v>0</v>
      </c>
      <c r="J91" s="47">
        <v>0</v>
      </c>
      <c r="K91" s="47">
        <v>0.29411764705882343</v>
      </c>
      <c r="L91" s="47">
        <v>0.29411764705882354</v>
      </c>
      <c r="N91" s="18"/>
      <c r="O91" s="46">
        <v>1.166782233668858E-3</v>
      </c>
      <c r="P91" s="46">
        <v>1.6668317623840842E-3</v>
      </c>
      <c r="Q91" s="46">
        <v>1.6668317623840842E-3</v>
      </c>
      <c r="R91" s="46">
        <v>0.58533511890701595</v>
      </c>
      <c r="S91" s="46">
        <v>0.12190731272430794</v>
      </c>
      <c r="T91" s="46">
        <v>0.12190731272430794</v>
      </c>
      <c r="U91" s="47">
        <v>4.000396229721803E-3</v>
      </c>
      <c r="V91" s="47">
        <v>4.0003962297217996E-3</v>
      </c>
      <c r="W91" s="47">
        <v>0.29257755053833906</v>
      </c>
      <c r="X91" s="47">
        <v>0.292577550538339</v>
      </c>
    </row>
    <row r="92" spans="2:24">
      <c r="B92" s="18"/>
      <c r="C92" s="46">
        <v>0</v>
      </c>
      <c r="D92" s="46">
        <v>0</v>
      </c>
      <c r="E92" s="46">
        <v>0</v>
      </c>
      <c r="F92" s="46">
        <v>0.11764705882352944</v>
      </c>
      <c r="G92" s="46">
        <v>0.62352941176470589</v>
      </c>
      <c r="H92" s="46">
        <v>2.3529411764705889E-2</v>
      </c>
      <c r="I92" s="47">
        <v>0</v>
      </c>
      <c r="J92" s="47">
        <v>0</v>
      </c>
      <c r="K92" s="47">
        <v>5.8823529411764698E-2</v>
      </c>
      <c r="L92" s="47">
        <v>5.8823529411764712E-2</v>
      </c>
      <c r="N92" s="18"/>
      <c r="O92" s="46">
        <v>1.6668317623840848E-3</v>
      </c>
      <c r="P92" s="46">
        <v>-5.780920710530404E-4</v>
      </c>
      <c r="Q92" s="46">
        <v>5.3404685350075644E-3</v>
      </c>
      <c r="R92" s="46">
        <v>0.12190731272430795</v>
      </c>
      <c r="S92" s="46">
        <v>0.62465722705204163</v>
      </c>
      <c r="T92" s="46">
        <v>9.3636664459810486E-3</v>
      </c>
      <c r="U92" s="47">
        <v>-1.3874209705272971E-3</v>
      </c>
      <c r="V92" s="47">
        <v>1.2817124484018158E-2</v>
      </c>
      <c r="W92" s="47">
        <v>9.9177344924899935E-2</v>
      </c>
      <c r="X92" s="47">
        <v>2.2472799470354524E-2</v>
      </c>
    </row>
    <row r="93" spans="2:24">
      <c r="B93" s="18"/>
      <c r="C93" s="46">
        <v>0</v>
      </c>
      <c r="D93" s="46">
        <v>0</v>
      </c>
      <c r="E93" s="46">
        <v>0</v>
      </c>
      <c r="F93" s="46">
        <v>0.11764705882352944</v>
      </c>
      <c r="G93" s="46">
        <v>2.3529411764705885E-2</v>
      </c>
      <c r="H93" s="46">
        <v>0.62352941176470589</v>
      </c>
      <c r="I93" s="47">
        <v>0</v>
      </c>
      <c r="J93" s="47">
        <v>0</v>
      </c>
      <c r="K93" s="47">
        <v>5.8823529411764698E-2</v>
      </c>
      <c r="L93" s="47">
        <v>5.8823529411764705E-2</v>
      </c>
      <c r="N93" s="18"/>
      <c r="O93" s="46">
        <v>1.6668317623840831E-3</v>
      </c>
      <c r="P93" s="46">
        <v>5.3404685350075653E-3</v>
      </c>
      <c r="Q93" s="46">
        <v>-5.7809207105304018E-4</v>
      </c>
      <c r="R93" s="46">
        <v>0.12190731272430791</v>
      </c>
      <c r="S93" s="46">
        <v>9.3636664459810452E-3</v>
      </c>
      <c r="T93" s="46">
        <v>0.62465722705204185</v>
      </c>
      <c r="U93" s="47">
        <v>1.2817124484018153E-2</v>
      </c>
      <c r="V93" s="47">
        <v>-1.3874209705272973E-3</v>
      </c>
      <c r="W93" s="47">
        <v>2.247279947035451E-2</v>
      </c>
      <c r="X93" s="47">
        <v>9.9177344924899921E-2</v>
      </c>
    </row>
    <row r="94" spans="2:24">
      <c r="B94" s="18"/>
      <c r="C94" s="47">
        <v>0.29411764705882354</v>
      </c>
      <c r="D94" s="47">
        <v>5.8823529411764726E-2</v>
      </c>
      <c r="E94" s="47">
        <v>5.8823529411764712E-2</v>
      </c>
      <c r="F94" s="47">
        <v>0</v>
      </c>
      <c r="G94" s="47">
        <v>0</v>
      </c>
      <c r="H94" s="47">
        <v>0</v>
      </c>
      <c r="I94" s="48">
        <v>1.6470588235294115</v>
      </c>
      <c r="J94" s="48">
        <v>0.14705882352941174</v>
      </c>
      <c r="K94" s="48">
        <v>0</v>
      </c>
      <c r="L94" s="48">
        <v>0</v>
      </c>
      <c r="N94" s="18"/>
      <c r="O94" s="47">
        <v>0.29257755053833889</v>
      </c>
      <c r="P94" s="47">
        <v>9.917734492489988E-2</v>
      </c>
      <c r="Q94" s="47">
        <v>2.2472799470354469E-2</v>
      </c>
      <c r="R94" s="47">
        <v>4.0003962297218022E-3</v>
      </c>
      <c r="S94" s="47">
        <v>-1.3874209705272962E-3</v>
      </c>
      <c r="T94" s="47">
        <v>1.2817124484018153E-2</v>
      </c>
      <c r="U94" s="48">
        <v>1.6380256278197589</v>
      </c>
      <c r="V94" s="48">
        <v>5.3934718728850736E-2</v>
      </c>
      <c r="W94" s="48">
        <v>1.6670189670734477E-2</v>
      </c>
      <c r="X94" s="48">
        <v>1.0761098761643577E-2</v>
      </c>
    </row>
    <row r="95" spans="2:24">
      <c r="B95" s="18"/>
      <c r="C95" s="47">
        <v>0.29411764705882354</v>
      </c>
      <c r="D95" s="47">
        <v>5.8823529411764719E-2</v>
      </c>
      <c r="E95" s="47">
        <v>5.8823529411764705E-2</v>
      </c>
      <c r="F95" s="47">
        <v>0</v>
      </c>
      <c r="G95" s="47">
        <v>0</v>
      </c>
      <c r="H95" s="47">
        <v>0</v>
      </c>
      <c r="I95" s="48">
        <v>0.14705882352941174</v>
      </c>
      <c r="J95" s="48">
        <v>1.6470588235294117</v>
      </c>
      <c r="K95" s="48">
        <v>0</v>
      </c>
      <c r="L95" s="48">
        <v>0</v>
      </c>
      <c r="N95" s="18"/>
      <c r="O95" s="47">
        <v>0.29257755053833906</v>
      </c>
      <c r="P95" s="47">
        <v>2.2472799470354462E-2</v>
      </c>
      <c r="Q95" s="47">
        <v>9.9177344924899921E-2</v>
      </c>
      <c r="R95" s="47">
        <v>4.0003962297218013E-3</v>
      </c>
      <c r="S95" s="47">
        <v>1.2817124484018155E-2</v>
      </c>
      <c r="T95" s="47">
        <v>-1.3874209705272977E-3</v>
      </c>
      <c r="U95" s="48">
        <v>5.3934718728850709E-2</v>
      </c>
      <c r="V95" s="48">
        <v>1.6380256278197602</v>
      </c>
      <c r="W95" s="48">
        <v>-9.2389012383564256E-3</v>
      </c>
      <c r="X95" s="48">
        <v>3.6670189670734488E-2</v>
      </c>
    </row>
    <row r="96" spans="2:24">
      <c r="B96" s="18"/>
      <c r="C96" s="47">
        <v>0</v>
      </c>
      <c r="D96" s="47">
        <v>0</v>
      </c>
      <c r="E96" s="47">
        <v>0</v>
      </c>
      <c r="F96" s="47">
        <v>0.29411764705882354</v>
      </c>
      <c r="G96" s="47">
        <v>5.8823529411764726E-2</v>
      </c>
      <c r="H96" s="47">
        <v>5.8823529411764712E-2</v>
      </c>
      <c r="I96" s="48">
        <v>0</v>
      </c>
      <c r="J96" s="48">
        <v>0</v>
      </c>
      <c r="K96" s="48">
        <v>1.6470588235294115</v>
      </c>
      <c r="L96" s="48">
        <v>0.14705882352941174</v>
      </c>
      <c r="N96" s="18"/>
      <c r="O96" s="47">
        <v>4.0003962297218013E-3</v>
      </c>
      <c r="P96" s="47">
        <v>-1.3874209705272977E-3</v>
      </c>
      <c r="Q96" s="47">
        <v>1.2817124484018155E-2</v>
      </c>
      <c r="R96" s="47">
        <v>0.29257755053833917</v>
      </c>
      <c r="S96" s="47">
        <v>9.9177344924899921E-2</v>
      </c>
      <c r="T96" s="47">
        <v>2.2472799470354521E-2</v>
      </c>
      <c r="U96" s="48">
        <v>1.667018967073448E-2</v>
      </c>
      <c r="V96" s="48">
        <v>-9.2389012383564187E-3</v>
      </c>
      <c r="W96" s="48">
        <v>1.6380256278197602</v>
      </c>
      <c r="X96" s="48">
        <v>5.3934718728850875E-2</v>
      </c>
    </row>
    <row r="97" spans="1:24">
      <c r="B97" s="18"/>
      <c r="C97" s="47">
        <v>0</v>
      </c>
      <c r="D97" s="47">
        <v>0</v>
      </c>
      <c r="E97" s="47">
        <v>0</v>
      </c>
      <c r="F97" s="47">
        <v>0.29411764705882354</v>
      </c>
      <c r="G97" s="47">
        <v>5.8823529411764719E-2</v>
      </c>
      <c r="H97" s="47">
        <v>5.8823529411764705E-2</v>
      </c>
      <c r="I97" s="48">
        <v>0</v>
      </c>
      <c r="J97" s="48">
        <v>0</v>
      </c>
      <c r="K97" s="48">
        <v>0.14705882352941174</v>
      </c>
      <c r="L97" s="48">
        <v>1.6470588235294117</v>
      </c>
      <c r="N97" s="18"/>
      <c r="O97" s="47">
        <v>4.0003962297218013E-3</v>
      </c>
      <c r="P97" s="47">
        <v>1.2817124484018148E-2</v>
      </c>
      <c r="Q97" s="47">
        <v>-1.3874209705272949E-3</v>
      </c>
      <c r="R97" s="47">
        <v>0.29257755053833895</v>
      </c>
      <c r="S97" s="47">
        <v>2.2472799470354517E-2</v>
      </c>
      <c r="T97" s="47">
        <v>9.9177344924899921E-2</v>
      </c>
      <c r="U97" s="48">
        <v>1.0761098761643575E-2</v>
      </c>
      <c r="V97" s="48">
        <v>3.6670189670734467E-2</v>
      </c>
      <c r="W97" s="48">
        <v>5.3934718728850854E-2</v>
      </c>
      <c r="X97" s="48">
        <v>1.6380256278197598</v>
      </c>
    </row>
    <row r="100" spans="1:24">
      <c r="N100" s="9"/>
    </row>
    <row r="101" spans="1:24">
      <c r="B101" s="9" t="s">
        <v>71</v>
      </c>
      <c r="N101" s="9" t="s">
        <v>71</v>
      </c>
    </row>
    <row r="102" spans="1:24">
      <c r="A102" s="2">
        <v>1</v>
      </c>
      <c r="B102" s="37">
        <f t="array" ref="B102:B107">MMULT(C88:H93,N58:N63)</f>
        <v>0</v>
      </c>
      <c r="M102" s="2">
        <v>1</v>
      </c>
      <c r="N102" s="37">
        <f t="array" ref="N102:N107">MMULT(O88:T93,N58:N63)</f>
        <v>9.0008915168740475E-2</v>
      </c>
    </row>
    <row r="103" spans="1:24">
      <c r="A103" s="2">
        <v>2</v>
      </c>
      <c r="B103" s="37">
        <v>-1.2</v>
      </c>
      <c r="M103" s="2">
        <v>2</v>
      </c>
      <c r="N103" s="37">
        <v>-1.0901658354732284</v>
      </c>
    </row>
    <row r="104" spans="1:24">
      <c r="A104" s="2">
        <v>3</v>
      </c>
      <c r="B104" s="37">
        <v>1.2</v>
      </c>
      <c r="M104" s="2">
        <v>3</v>
      </c>
      <c r="N104" s="37">
        <v>1.347334164526772</v>
      </c>
    </row>
    <row r="105" spans="1:24">
      <c r="A105" s="2">
        <v>6</v>
      </c>
      <c r="B105" s="35">
        <v>16.470588235294123</v>
      </c>
      <c r="M105" s="2">
        <v>6</v>
      </c>
      <c r="N105" s="35">
        <v>16.582994887112637</v>
      </c>
    </row>
    <row r="106" spans="1:24">
      <c r="A106" s="2">
        <v>7</v>
      </c>
      <c r="B106" s="35">
        <v>14.094117647058823</v>
      </c>
      <c r="M106" s="2">
        <v>7</v>
      </c>
      <c r="N106" s="35">
        <v>13.899814124446614</v>
      </c>
      <c r="R106" s="12" t="s">
        <v>73</v>
      </c>
    </row>
    <row r="107" spans="1:24">
      <c r="A107" s="2">
        <v>8</v>
      </c>
      <c r="B107" s="35">
        <v>16.494117647058825</v>
      </c>
      <c r="M107" s="2">
        <v>8</v>
      </c>
      <c r="N107" s="35">
        <v>16.337314124446618</v>
      </c>
      <c r="R107" s="49">
        <f t="array" ref="R107">SQRT(O94*O94)</f>
        <v>0.29257755053833889</v>
      </c>
      <c r="S107" s="49">
        <f t="array" ref="S107">SQRT(P94*P94)</f>
        <v>9.917734492489988E-2</v>
      </c>
      <c r="T107" s="49">
        <f t="array" ref="T107">SQRT(Q94*Q94)</f>
        <v>2.2472799470354469E-2</v>
      </c>
      <c r="U107" s="49">
        <f t="array" ref="U107">SQRT(R94*R94)</f>
        <v>4.0003962297218022E-3</v>
      </c>
      <c r="V107" s="49">
        <f t="array" ref="V107">SQRT(S94*S94)</f>
        <v>1.3874209705272962E-3</v>
      </c>
      <c r="W107" s="49">
        <f t="array" ref="W107">SQRT(T94*T94)</f>
        <v>1.2817124484018153E-2</v>
      </c>
    </row>
    <row r="108" spans="1:24">
      <c r="A108" s="2">
        <v>4</v>
      </c>
      <c r="B108" s="37">
        <f t="array" ref="B108:B111">MMULT(C94:H97,N58:N63)</f>
        <v>-2.7755575615628914E-17</v>
      </c>
      <c r="M108" s="2">
        <v>4</v>
      </c>
      <c r="N108" s="37">
        <f t="array" ref="N108:N111">MMULT(O94:T97,N58:N63)</f>
        <v>0.18360199486425322</v>
      </c>
    </row>
    <row r="109" spans="1:24">
      <c r="A109" s="2">
        <v>5</v>
      </c>
      <c r="B109" s="37">
        <v>-2.7755575615628914E-17</v>
      </c>
      <c r="M109" s="2">
        <v>5</v>
      </c>
      <c r="N109" s="37">
        <v>0.43360199486425322</v>
      </c>
      <c r="R109" s="12" t="s">
        <v>74</v>
      </c>
      <c r="V109" t="s">
        <v>76</v>
      </c>
    </row>
    <row r="110" spans="1:24">
      <c r="A110" s="2">
        <v>9</v>
      </c>
      <c r="B110" s="35">
        <v>8.2352941176470598</v>
      </c>
      <c r="M110" s="2">
        <v>9</v>
      </c>
      <c r="N110" s="35">
        <v>8.1595538986718719</v>
      </c>
      <c r="R110" s="14">
        <f t="array" ref="R110">SUM(R107:T107)</f>
        <v>0.41422769493359324</v>
      </c>
      <c r="S110" s="2"/>
      <c r="T110" s="2"/>
      <c r="U110" s="2"/>
      <c r="V110" s="14">
        <f>100*R110/R116</f>
        <v>95.790109223334397</v>
      </c>
    </row>
    <row r="111" spans="1:24">
      <c r="A111" s="2">
        <v>10</v>
      </c>
      <c r="B111" s="35">
        <v>8.2352941176470598</v>
      </c>
      <c r="M111" s="2">
        <v>10</v>
      </c>
      <c r="N111" s="35">
        <v>8.4095538986718683</v>
      </c>
    </row>
    <row r="112" spans="1:24">
      <c r="R112" s="12" t="s">
        <v>75</v>
      </c>
    </row>
    <row r="113" spans="18:22">
      <c r="R113" s="14">
        <f t="array" ref="R113">SUM(U107:W107)</f>
        <v>1.8204941684267249E-2</v>
      </c>
      <c r="S113" s="2"/>
      <c r="T113" s="2"/>
      <c r="U113" s="2"/>
      <c r="V113" s="14">
        <f>100*R113/R116</f>
        <v>4.209890776665616</v>
      </c>
    </row>
    <row r="114" spans="18:22">
      <c r="R114" s="2"/>
      <c r="S114" s="2"/>
      <c r="T114" s="2"/>
      <c r="U114" s="2"/>
      <c r="V114" s="2"/>
    </row>
    <row r="115" spans="18:22">
      <c r="R115" s="12" t="s">
        <v>77</v>
      </c>
      <c r="S115" s="2"/>
      <c r="T115" s="2"/>
      <c r="U115" s="2"/>
      <c r="V115" s="2"/>
    </row>
    <row r="116" spans="18:22">
      <c r="R116" s="14">
        <f>R110+R113</f>
        <v>0.43243263661786047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7"/>
  <sheetViews>
    <sheetView topLeftCell="B75" workbookViewId="0">
      <selection sqref="A1:XFD1048576"/>
    </sheetView>
  </sheetViews>
  <sheetFormatPr baseColWidth="10" defaultColWidth="8.83203125" defaultRowHeight="15" x14ac:dyDescent="0"/>
  <cols>
    <col min="1" max="1" width="10.6640625" customWidth="1"/>
    <col min="2" max="2" width="12" bestFit="1" customWidth="1"/>
    <col min="13" max="13" width="9.5" customWidth="1"/>
    <col min="14" max="16" width="9" bestFit="1" customWidth="1"/>
    <col min="17" max="17" width="12.6640625" bestFit="1" customWidth="1"/>
    <col min="18" max="22" width="9" bestFit="1" customWidth="1"/>
  </cols>
  <sheetData>
    <row r="1" spans="1:27">
      <c r="A1">
        <v>1</v>
      </c>
      <c r="B1">
        <v>0</v>
      </c>
      <c r="C1">
        <v>0</v>
      </c>
      <c r="D1">
        <v>-99</v>
      </c>
      <c r="E1">
        <v>-99</v>
      </c>
    </row>
    <row r="2" spans="1:27">
      <c r="A2">
        <v>2</v>
      </c>
      <c r="B2">
        <v>0</v>
      </c>
      <c r="C2">
        <v>0</v>
      </c>
      <c r="D2">
        <v>-99</v>
      </c>
      <c r="E2">
        <v>-99</v>
      </c>
    </row>
    <row r="3" spans="1:27">
      <c r="A3">
        <v>3</v>
      </c>
      <c r="B3">
        <v>0</v>
      </c>
      <c r="C3">
        <v>0</v>
      </c>
      <c r="D3">
        <v>-99</v>
      </c>
      <c r="E3">
        <v>-99</v>
      </c>
    </row>
    <row r="4" spans="1:27">
      <c r="A4">
        <v>4</v>
      </c>
      <c r="B4">
        <v>1</v>
      </c>
      <c r="C4">
        <v>2</v>
      </c>
      <c r="D4">
        <v>1</v>
      </c>
      <c r="E4">
        <v>7.7359999999999998</v>
      </c>
    </row>
    <row r="5" spans="1:27">
      <c r="A5">
        <v>5</v>
      </c>
      <c r="B5">
        <v>1</v>
      </c>
      <c r="C5">
        <v>3</v>
      </c>
      <c r="D5">
        <v>2</v>
      </c>
      <c r="E5">
        <v>6.4880000000000004</v>
      </c>
    </row>
    <row r="6" spans="1:27">
      <c r="A6">
        <v>6</v>
      </c>
      <c r="B6">
        <v>4</v>
      </c>
      <c r="C6">
        <v>3</v>
      </c>
      <c r="D6">
        <v>1</v>
      </c>
      <c r="E6">
        <v>3.036</v>
      </c>
    </row>
    <row r="7" spans="1:27">
      <c r="A7">
        <v>7</v>
      </c>
      <c r="B7">
        <v>4</v>
      </c>
      <c r="C7">
        <v>5</v>
      </c>
      <c r="D7">
        <v>2</v>
      </c>
      <c r="E7">
        <v>11.887</v>
      </c>
    </row>
    <row r="8" spans="1:27">
      <c r="A8">
        <v>8</v>
      </c>
      <c r="B8">
        <v>6</v>
      </c>
      <c r="C8">
        <v>5</v>
      </c>
      <c r="D8">
        <v>1</v>
      </c>
      <c r="E8">
        <v>2.5880000000000001</v>
      </c>
    </row>
    <row r="9" spans="1:27">
      <c r="A9">
        <v>9</v>
      </c>
      <c r="B9">
        <v>7</v>
      </c>
      <c r="C9">
        <v>8</v>
      </c>
      <c r="D9">
        <v>2</v>
      </c>
      <c r="E9">
        <v>7.1589999999999998</v>
      </c>
    </row>
    <row r="10" spans="1:27">
      <c r="A10">
        <v>10</v>
      </c>
      <c r="B10">
        <v>9</v>
      </c>
      <c r="C10">
        <v>8</v>
      </c>
      <c r="D10">
        <v>1</v>
      </c>
      <c r="E10">
        <v>6.585</v>
      </c>
    </row>
    <row r="13" spans="1:27">
      <c r="B13" t="s">
        <v>79</v>
      </c>
      <c r="M13" t="s">
        <v>80</v>
      </c>
    </row>
    <row r="14" spans="1:27">
      <c r="B14" s="50">
        <v>1</v>
      </c>
      <c r="C14" s="50">
        <v>0</v>
      </c>
      <c r="D14" s="50">
        <v>0</v>
      </c>
      <c r="E14" s="50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34"/>
      <c r="M14" s="34">
        <f t="array" ref="M14:V23">MINVERSE(B14:K23)</f>
        <v>1</v>
      </c>
      <c r="N14" s="34">
        <v>0</v>
      </c>
      <c r="O1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0</v>
      </c>
      <c r="U14" s="34">
        <v>0</v>
      </c>
      <c r="V14" s="34">
        <v>0</v>
      </c>
      <c r="W14" s="34"/>
      <c r="X14" s="51"/>
      <c r="Y14" s="51"/>
      <c r="Z14" s="51"/>
      <c r="AA14" s="51"/>
    </row>
    <row r="15" spans="1:27">
      <c r="B15" s="50">
        <v>0</v>
      </c>
      <c r="C15" s="50">
        <v>1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34"/>
      <c r="M15" s="34">
        <v>0</v>
      </c>
      <c r="N15" s="34">
        <v>1</v>
      </c>
      <c r="O15">
        <v>0</v>
      </c>
      <c r="P15" s="34">
        <v>0</v>
      </c>
      <c r="Q15" s="34">
        <v>0</v>
      </c>
      <c r="R15" s="34">
        <v>0</v>
      </c>
      <c r="S15" s="34">
        <v>0</v>
      </c>
      <c r="T15" s="34">
        <v>0</v>
      </c>
      <c r="U15" s="34">
        <v>0</v>
      </c>
      <c r="V15" s="34">
        <v>0</v>
      </c>
      <c r="W15" s="34"/>
      <c r="X15" s="51"/>
      <c r="Y15" s="51"/>
      <c r="Z15" s="51"/>
      <c r="AA15" s="51"/>
    </row>
    <row r="16" spans="1:27">
      <c r="B16" s="50">
        <v>0</v>
      </c>
      <c r="C16" s="50">
        <v>0</v>
      </c>
      <c r="D16" s="50">
        <v>1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34"/>
      <c r="M16" s="34">
        <v>0</v>
      </c>
      <c r="N16" s="34">
        <v>0</v>
      </c>
      <c r="O16">
        <v>1</v>
      </c>
      <c r="P16" s="34">
        <v>0</v>
      </c>
      <c r="Q16" s="34">
        <v>0</v>
      </c>
      <c r="R16" s="34">
        <v>0</v>
      </c>
      <c r="S16" s="34">
        <v>0</v>
      </c>
      <c r="T16" s="34">
        <v>0</v>
      </c>
      <c r="U16" s="34">
        <v>0</v>
      </c>
      <c r="V16" s="34">
        <v>0</v>
      </c>
      <c r="W16" s="34"/>
      <c r="X16" s="51"/>
      <c r="Y16" s="51"/>
      <c r="Z16" s="51"/>
      <c r="AA16" s="51"/>
    </row>
    <row r="17" spans="2:27">
      <c r="B17" s="50">
        <v>0.5</v>
      </c>
      <c r="C17" s="50">
        <v>0.5</v>
      </c>
      <c r="D17" s="50">
        <v>0</v>
      </c>
      <c r="E17" s="50">
        <v>1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34"/>
      <c r="M17" s="34">
        <v>-0.5</v>
      </c>
      <c r="N17" s="34">
        <v>-0.5</v>
      </c>
      <c r="O17">
        <v>0</v>
      </c>
      <c r="P17" s="34">
        <v>1</v>
      </c>
      <c r="Q17" s="34">
        <v>0</v>
      </c>
      <c r="R17" s="34">
        <v>0</v>
      </c>
      <c r="S17" s="34">
        <v>0</v>
      </c>
      <c r="T17" s="34">
        <v>0</v>
      </c>
      <c r="U17" s="34">
        <v>0</v>
      </c>
      <c r="V17" s="34">
        <v>0</v>
      </c>
      <c r="W17" s="34"/>
      <c r="X17" s="51"/>
      <c r="Y17" s="51"/>
      <c r="Z17" s="51"/>
      <c r="AA17" s="51"/>
    </row>
    <row r="18" spans="2:27">
      <c r="B18" s="50">
        <v>0.5</v>
      </c>
      <c r="C18" s="50">
        <v>0</v>
      </c>
      <c r="D18" s="50">
        <v>0.5</v>
      </c>
      <c r="E18" s="50">
        <v>0</v>
      </c>
      <c r="F18" s="50">
        <v>1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34"/>
      <c r="M18" s="34">
        <v>-0.5</v>
      </c>
      <c r="N18" s="34">
        <v>0</v>
      </c>
      <c r="O18">
        <v>-0.5</v>
      </c>
      <c r="P18" s="34">
        <v>0</v>
      </c>
      <c r="Q18" s="34">
        <v>1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/>
      <c r="X18" s="51"/>
      <c r="Y18" s="51"/>
      <c r="Z18" s="51"/>
      <c r="AA18" s="51"/>
    </row>
    <row r="19" spans="2:27">
      <c r="B19" s="50">
        <v>0.25</v>
      </c>
      <c r="C19" s="50">
        <v>0.25</v>
      </c>
      <c r="D19" s="50">
        <v>0.5</v>
      </c>
      <c r="E19" s="50">
        <v>0.5</v>
      </c>
      <c r="F19" s="50">
        <v>0</v>
      </c>
      <c r="G19" s="50">
        <v>1</v>
      </c>
      <c r="H19" s="50">
        <v>0</v>
      </c>
      <c r="I19" s="50">
        <v>0</v>
      </c>
      <c r="J19" s="50">
        <v>0</v>
      </c>
      <c r="K19" s="50">
        <v>0</v>
      </c>
      <c r="L19" s="34"/>
      <c r="M19" s="34">
        <v>0</v>
      </c>
      <c r="N19" s="34">
        <v>0</v>
      </c>
      <c r="O19">
        <v>-0.5</v>
      </c>
      <c r="P19" s="34">
        <v>-0.5</v>
      </c>
      <c r="Q19" s="34">
        <v>0</v>
      </c>
      <c r="R19" s="34">
        <v>1</v>
      </c>
      <c r="S19" s="34">
        <v>0</v>
      </c>
      <c r="T19" s="34">
        <v>0</v>
      </c>
      <c r="U19" s="34">
        <v>0</v>
      </c>
      <c r="V19" s="34">
        <v>0</v>
      </c>
      <c r="W19" s="34"/>
      <c r="X19" s="51"/>
      <c r="Y19" s="51"/>
      <c r="Z19" s="51"/>
      <c r="AA19" s="51"/>
    </row>
    <row r="20" spans="2:27">
      <c r="B20" s="50">
        <v>0.5</v>
      </c>
      <c r="C20" s="50">
        <v>0.25</v>
      </c>
      <c r="D20" s="50">
        <v>0.25</v>
      </c>
      <c r="E20" s="50">
        <v>0.5</v>
      </c>
      <c r="F20" s="50">
        <v>0.5</v>
      </c>
      <c r="G20" s="50">
        <v>0</v>
      </c>
      <c r="H20" s="50">
        <v>1</v>
      </c>
      <c r="I20" s="50">
        <v>0</v>
      </c>
      <c r="J20" s="50">
        <v>0</v>
      </c>
      <c r="K20" s="50">
        <v>0</v>
      </c>
      <c r="L20" s="34"/>
      <c r="M20" s="34">
        <v>0</v>
      </c>
      <c r="N20" s="34">
        <v>0</v>
      </c>
      <c r="O20">
        <v>0</v>
      </c>
      <c r="P20" s="34">
        <v>-0.5</v>
      </c>
      <c r="Q20" s="34">
        <v>-0.5</v>
      </c>
      <c r="R20" s="34">
        <v>0</v>
      </c>
      <c r="S20" s="34">
        <v>1</v>
      </c>
      <c r="T20" s="34">
        <v>0</v>
      </c>
      <c r="U20" s="34">
        <v>0</v>
      </c>
      <c r="V20" s="34">
        <v>0</v>
      </c>
      <c r="W20" s="34"/>
      <c r="Y20" s="51"/>
      <c r="Z20" s="51"/>
      <c r="AA20" s="51"/>
    </row>
    <row r="21" spans="2:27">
      <c r="B21" s="50">
        <v>0.375</v>
      </c>
      <c r="C21" s="50">
        <v>0.125</v>
      </c>
      <c r="D21" s="50">
        <v>0.5</v>
      </c>
      <c r="E21" s="50">
        <v>0.25</v>
      </c>
      <c r="F21" s="50">
        <v>0.5</v>
      </c>
      <c r="G21" s="50">
        <v>0.5</v>
      </c>
      <c r="H21" s="50">
        <v>0</v>
      </c>
      <c r="I21" s="50">
        <v>1</v>
      </c>
      <c r="J21" s="50">
        <v>0</v>
      </c>
      <c r="K21" s="50">
        <v>0</v>
      </c>
      <c r="L21" s="34"/>
      <c r="M21" s="34">
        <v>0</v>
      </c>
      <c r="N21" s="34">
        <v>0</v>
      </c>
      <c r="O21">
        <v>0</v>
      </c>
      <c r="P21" s="34">
        <v>0</v>
      </c>
      <c r="Q21" s="34">
        <v>-0.5</v>
      </c>
      <c r="R21" s="34">
        <v>-0.5</v>
      </c>
      <c r="S21" s="34">
        <v>0</v>
      </c>
      <c r="T21" s="34">
        <v>1</v>
      </c>
      <c r="U21" s="34">
        <v>0</v>
      </c>
      <c r="V21" s="34">
        <v>0</v>
      </c>
      <c r="W21" s="34"/>
      <c r="X21" s="51"/>
      <c r="Z21" s="51"/>
      <c r="AA21" s="51"/>
    </row>
    <row r="22" spans="2:27">
      <c r="B22" s="50">
        <v>0.4375</v>
      </c>
      <c r="C22" s="50">
        <v>0.1875</v>
      </c>
      <c r="D22" s="50">
        <v>0.375</v>
      </c>
      <c r="E22" s="50">
        <v>0.375</v>
      </c>
      <c r="F22" s="50">
        <v>0.5</v>
      </c>
      <c r="G22" s="50">
        <v>0.25</v>
      </c>
      <c r="H22" s="50">
        <v>0.5</v>
      </c>
      <c r="I22" s="50">
        <v>0.5</v>
      </c>
      <c r="J22" s="50">
        <v>1</v>
      </c>
      <c r="K22" s="50">
        <v>0</v>
      </c>
      <c r="L22" s="34"/>
      <c r="M22" s="34">
        <v>0</v>
      </c>
      <c r="N22" s="34">
        <v>0</v>
      </c>
      <c r="O22">
        <v>0</v>
      </c>
      <c r="P22" s="34">
        <v>0</v>
      </c>
      <c r="Q22" s="34">
        <v>0</v>
      </c>
      <c r="R22" s="34">
        <v>0</v>
      </c>
      <c r="S22" s="34">
        <v>-0.5</v>
      </c>
      <c r="T22" s="34">
        <v>-0.5</v>
      </c>
      <c r="U22" s="34">
        <v>1</v>
      </c>
      <c r="V22" s="34">
        <v>0</v>
      </c>
      <c r="W22" s="34"/>
      <c r="AA22" s="51"/>
    </row>
    <row r="23" spans="2:27">
      <c r="B23" s="50">
        <v>0.40625</v>
      </c>
      <c r="C23" s="50">
        <v>0.15625</v>
      </c>
      <c r="D23" s="50">
        <v>0.4375</v>
      </c>
      <c r="E23" s="50">
        <v>0.3125</v>
      </c>
      <c r="F23" s="50">
        <v>0.5</v>
      </c>
      <c r="G23" s="50">
        <v>0.375</v>
      </c>
      <c r="H23" s="50">
        <v>0.25</v>
      </c>
      <c r="I23" s="50">
        <v>0.75</v>
      </c>
      <c r="J23" s="50">
        <v>0.5</v>
      </c>
      <c r="K23" s="50">
        <v>1</v>
      </c>
      <c r="L23" s="34"/>
      <c r="M23" s="34">
        <v>0</v>
      </c>
      <c r="N23" s="34">
        <v>0</v>
      </c>
      <c r="O23">
        <v>0</v>
      </c>
      <c r="P23" s="34">
        <v>0</v>
      </c>
      <c r="Q23" s="34">
        <v>0</v>
      </c>
      <c r="R23" s="34">
        <v>0</v>
      </c>
      <c r="S23" s="34">
        <v>0</v>
      </c>
      <c r="T23" s="34">
        <v>-0.5</v>
      </c>
      <c r="U23" s="34">
        <v>-0.5</v>
      </c>
      <c r="V23" s="34">
        <v>1</v>
      </c>
      <c r="W23" s="34"/>
    </row>
    <row r="24" spans="2:27"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</row>
    <row r="25" spans="2:27">
      <c r="B25" s="34" t="s">
        <v>81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t="s">
        <v>82</v>
      </c>
      <c r="N25" s="34"/>
      <c r="O25" s="34" t="s">
        <v>83</v>
      </c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2:27">
      <c r="B26" s="52">
        <f t="array" ref="B26">M26</f>
        <v>1</v>
      </c>
      <c r="C26" s="52">
        <f>0</f>
        <v>0</v>
      </c>
      <c r="D26" s="52">
        <f>0</f>
        <v>0</v>
      </c>
      <c r="E26" s="52">
        <f>0</f>
        <v>0</v>
      </c>
      <c r="F26" s="52">
        <f>0</f>
        <v>0</v>
      </c>
      <c r="G26" s="52">
        <f>0</f>
        <v>0</v>
      </c>
      <c r="H26" s="52">
        <f>0</f>
        <v>0</v>
      </c>
      <c r="I26" s="52">
        <f>0</f>
        <v>0</v>
      </c>
      <c r="J26" s="52">
        <f>0</f>
        <v>0</v>
      </c>
      <c r="K26" s="52">
        <f>0</f>
        <v>0</v>
      </c>
      <c r="L26" s="34"/>
      <c r="M26" s="53">
        <v>1</v>
      </c>
      <c r="N26" s="34"/>
      <c r="O26" s="34">
        <f t="array" ref="O26:X35">MINVERSE(B26:K35)</f>
        <v>1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/>
      <c r="Z26" s="34"/>
      <c r="AA26" s="34"/>
    </row>
    <row r="27" spans="2:27">
      <c r="B27" s="52">
        <f>0</f>
        <v>0</v>
      </c>
      <c r="C27" s="52">
        <f t="array" ref="C27">M27</f>
        <v>1</v>
      </c>
      <c r="D27" s="52">
        <f>0</f>
        <v>0</v>
      </c>
      <c r="E27" s="52">
        <f>0</f>
        <v>0</v>
      </c>
      <c r="F27" s="52">
        <f>0</f>
        <v>0</v>
      </c>
      <c r="G27" s="52">
        <f>0</f>
        <v>0</v>
      </c>
      <c r="H27" s="52">
        <f>0</f>
        <v>0</v>
      </c>
      <c r="I27" s="52">
        <f>0</f>
        <v>0</v>
      </c>
      <c r="J27" s="52">
        <f>0</f>
        <v>0</v>
      </c>
      <c r="K27" s="52">
        <f>0</f>
        <v>0</v>
      </c>
      <c r="L27" s="34"/>
      <c r="M27" s="53">
        <v>1</v>
      </c>
      <c r="N27" s="34"/>
      <c r="O27" s="34">
        <v>0</v>
      </c>
      <c r="P27" s="34">
        <v>1</v>
      </c>
      <c r="Q27" s="34">
        <v>0</v>
      </c>
      <c r="R27" s="34">
        <v>0</v>
      </c>
      <c r="S27" s="34">
        <v>0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/>
      <c r="Z27" s="34"/>
      <c r="AA27" s="34"/>
    </row>
    <row r="28" spans="2:27">
      <c r="B28" s="52">
        <f>0</f>
        <v>0</v>
      </c>
      <c r="C28" s="52">
        <f>0</f>
        <v>0</v>
      </c>
      <c r="D28" s="52">
        <f t="array" ref="D28">M28</f>
        <v>1</v>
      </c>
      <c r="E28" s="52">
        <f>0</f>
        <v>0</v>
      </c>
      <c r="F28" s="52">
        <f>0</f>
        <v>0</v>
      </c>
      <c r="G28" s="52">
        <f>0</f>
        <v>0</v>
      </c>
      <c r="H28" s="52">
        <f>0</f>
        <v>0</v>
      </c>
      <c r="I28" s="52">
        <f>0</f>
        <v>0</v>
      </c>
      <c r="J28" s="52">
        <f>0</f>
        <v>0</v>
      </c>
      <c r="K28" s="52">
        <f>0</f>
        <v>0</v>
      </c>
      <c r="L28" s="34"/>
      <c r="M28" s="53">
        <v>1</v>
      </c>
      <c r="N28" s="34"/>
      <c r="O28" s="34">
        <v>0</v>
      </c>
      <c r="P28" s="34">
        <v>0</v>
      </c>
      <c r="Q28" s="34">
        <v>1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/>
      <c r="Z28" s="34"/>
      <c r="AA28" s="34"/>
    </row>
    <row r="29" spans="2:27">
      <c r="B29" s="52">
        <f>0</f>
        <v>0</v>
      </c>
      <c r="C29" s="52">
        <f>0</f>
        <v>0</v>
      </c>
      <c r="D29" s="52">
        <f>0</f>
        <v>0</v>
      </c>
      <c r="E29" s="52">
        <f t="array" ref="E29">M29</f>
        <v>0.5</v>
      </c>
      <c r="F29" s="52">
        <f>0</f>
        <v>0</v>
      </c>
      <c r="G29" s="52">
        <f>0</f>
        <v>0</v>
      </c>
      <c r="H29" s="52">
        <f>0</f>
        <v>0</v>
      </c>
      <c r="I29" s="52">
        <f>0</f>
        <v>0</v>
      </c>
      <c r="J29" s="52">
        <f>0</f>
        <v>0</v>
      </c>
      <c r="K29" s="52">
        <f>0</f>
        <v>0</v>
      </c>
      <c r="L29" s="34"/>
      <c r="M29" s="53">
        <v>0.5</v>
      </c>
      <c r="N29" s="34"/>
      <c r="O29" s="34">
        <v>0</v>
      </c>
      <c r="P29" s="34">
        <v>0</v>
      </c>
      <c r="Q29" s="34">
        <v>0</v>
      </c>
      <c r="R29" s="34">
        <v>2</v>
      </c>
      <c r="S29" s="34">
        <v>0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/>
      <c r="Z29" s="34"/>
      <c r="AA29" s="34"/>
    </row>
    <row r="30" spans="2:27">
      <c r="B30" s="52">
        <f>0</f>
        <v>0</v>
      </c>
      <c r="C30" s="52">
        <f>0</f>
        <v>0</v>
      </c>
      <c r="D30" s="52">
        <f>0</f>
        <v>0</v>
      </c>
      <c r="E30" s="52">
        <f>0</f>
        <v>0</v>
      </c>
      <c r="F30" s="52">
        <f t="array" ref="F30">M30</f>
        <v>0.5</v>
      </c>
      <c r="G30" s="52">
        <f>0</f>
        <v>0</v>
      </c>
      <c r="H30" s="52">
        <f>0</f>
        <v>0</v>
      </c>
      <c r="I30" s="52">
        <f>0</f>
        <v>0</v>
      </c>
      <c r="J30" s="52">
        <f>0</f>
        <v>0</v>
      </c>
      <c r="K30" s="52">
        <f>0</f>
        <v>0</v>
      </c>
      <c r="L30" s="34"/>
      <c r="M30" s="53">
        <v>0.5</v>
      </c>
      <c r="N30" s="34"/>
      <c r="O30" s="34">
        <v>0</v>
      </c>
      <c r="P30" s="34">
        <v>0</v>
      </c>
      <c r="Q30" s="34">
        <v>0</v>
      </c>
      <c r="R30" s="34">
        <v>0</v>
      </c>
      <c r="S30" s="34">
        <v>2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/>
      <c r="Z30" s="34"/>
      <c r="AA30" s="34"/>
    </row>
    <row r="31" spans="2:27">
      <c r="B31" s="52">
        <f>0</f>
        <v>0</v>
      </c>
      <c r="C31" s="52">
        <f>0</f>
        <v>0</v>
      </c>
      <c r="D31" s="52">
        <f>0</f>
        <v>0</v>
      </c>
      <c r="E31" s="52">
        <f>0</f>
        <v>0</v>
      </c>
      <c r="F31" s="52">
        <f>0</f>
        <v>0</v>
      </c>
      <c r="G31" s="52">
        <f t="array" ref="G31">M31</f>
        <v>0.5</v>
      </c>
      <c r="H31" s="52">
        <f>0</f>
        <v>0</v>
      </c>
      <c r="I31" s="52">
        <f>0</f>
        <v>0</v>
      </c>
      <c r="J31" s="52">
        <f>0</f>
        <v>0</v>
      </c>
      <c r="K31" s="52">
        <f>0</f>
        <v>0</v>
      </c>
      <c r="L31" s="34"/>
      <c r="M31" s="53">
        <v>0.5</v>
      </c>
      <c r="N31" s="34"/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2</v>
      </c>
      <c r="U31" s="34">
        <v>0</v>
      </c>
      <c r="V31" s="34">
        <v>0</v>
      </c>
      <c r="W31" s="34">
        <v>0</v>
      </c>
      <c r="X31" s="34">
        <v>0</v>
      </c>
      <c r="Y31" s="34"/>
      <c r="Z31" s="34"/>
      <c r="AA31" s="34"/>
    </row>
    <row r="32" spans="2:27">
      <c r="B32" s="52">
        <f>0</f>
        <v>0</v>
      </c>
      <c r="C32" s="52">
        <f>0</f>
        <v>0</v>
      </c>
      <c r="D32" s="52">
        <f>0</f>
        <v>0</v>
      </c>
      <c r="E32" s="52">
        <f>0</f>
        <v>0</v>
      </c>
      <c r="F32" s="52">
        <f>0</f>
        <v>0</v>
      </c>
      <c r="G32" s="52">
        <f>0</f>
        <v>0</v>
      </c>
      <c r="H32" s="52">
        <f t="array" ref="H32">M32</f>
        <v>0.5</v>
      </c>
      <c r="I32" s="52">
        <f>0</f>
        <v>0</v>
      </c>
      <c r="J32" s="52">
        <f>0</f>
        <v>0</v>
      </c>
      <c r="K32" s="52">
        <f>0</f>
        <v>0</v>
      </c>
      <c r="L32" s="34"/>
      <c r="M32" s="53">
        <v>0.5</v>
      </c>
      <c r="N32" s="34"/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2</v>
      </c>
      <c r="V32" s="34">
        <v>0</v>
      </c>
      <c r="W32" s="34">
        <v>0</v>
      </c>
      <c r="X32" s="34">
        <v>0</v>
      </c>
      <c r="Y32" s="34"/>
      <c r="Z32" s="34"/>
      <c r="AA32" s="34"/>
    </row>
    <row r="33" spans="2:27">
      <c r="B33" s="52">
        <f>0</f>
        <v>0</v>
      </c>
      <c r="C33" s="52">
        <f>0</f>
        <v>0</v>
      </c>
      <c r="D33" s="52">
        <f>0</f>
        <v>0</v>
      </c>
      <c r="E33" s="52">
        <f>0</f>
        <v>0</v>
      </c>
      <c r="F33" s="52">
        <f>0</f>
        <v>0</v>
      </c>
      <c r="G33" s="52">
        <f>0</f>
        <v>0</v>
      </c>
      <c r="H33" s="52">
        <f>0</f>
        <v>0</v>
      </c>
      <c r="I33" s="52">
        <f t="array" ref="I33">M33</f>
        <v>0.5</v>
      </c>
      <c r="J33" s="52">
        <f>0</f>
        <v>0</v>
      </c>
      <c r="K33" s="52">
        <f>0</f>
        <v>0</v>
      </c>
      <c r="L33" s="34"/>
      <c r="M33" s="53">
        <v>0.5</v>
      </c>
      <c r="N33" s="34"/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2</v>
      </c>
      <c r="W33" s="34">
        <v>0</v>
      </c>
      <c r="X33" s="34">
        <v>0</v>
      </c>
      <c r="Y33" s="34"/>
      <c r="Z33" s="34"/>
      <c r="AA33" s="34"/>
    </row>
    <row r="34" spans="2:27">
      <c r="B34" s="52">
        <f>0</f>
        <v>0</v>
      </c>
      <c r="C34" s="52">
        <f>0</f>
        <v>0</v>
      </c>
      <c r="D34" s="52">
        <f>0</f>
        <v>0</v>
      </c>
      <c r="E34" s="52">
        <f>0</f>
        <v>0</v>
      </c>
      <c r="F34" s="52">
        <f>0</f>
        <v>0</v>
      </c>
      <c r="G34" s="52">
        <f>0</f>
        <v>0</v>
      </c>
      <c r="H34" s="52">
        <f>0</f>
        <v>0</v>
      </c>
      <c r="I34" s="52">
        <f>0</f>
        <v>0</v>
      </c>
      <c r="J34" s="52">
        <f t="array" ref="J34">M34</f>
        <v>0.421875</v>
      </c>
      <c r="K34" s="52">
        <f>0</f>
        <v>0</v>
      </c>
      <c r="L34" s="34"/>
      <c r="M34" s="53">
        <v>0.421875</v>
      </c>
      <c r="N34" s="34"/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2.3703703703703702</v>
      </c>
      <c r="X34" s="34">
        <v>0</v>
      </c>
      <c r="Y34" s="34"/>
      <c r="Z34" s="34"/>
      <c r="AA34" s="34"/>
    </row>
    <row r="35" spans="2:27">
      <c r="B35" s="52">
        <f>0</f>
        <v>0</v>
      </c>
      <c r="C35" s="52">
        <f>0</f>
        <v>0</v>
      </c>
      <c r="D35" s="52">
        <f>0</f>
        <v>0</v>
      </c>
      <c r="E35" s="52">
        <f>0</f>
        <v>0</v>
      </c>
      <c r="F35" s="52">
        <f>0</f>
        <v>0</v>
      </c>
      <c r="G35" s="52">
        <f>0</f>
        <v>0</v>
      </c>
      <c r="H35" s="52">
        <f>0</f>
        <v>0</v>
      </c>
      <c r="I35" s="52">
        <f>0</f>
        <v>0</v>
      </c>
      <c r="J35" s="52">
        <f>0</f>
        <v>0</v>
      </c>
      <c r="K35" s="52">
        <f t="array" ref="K35">M35</f>
        <v>0.38672000000000001</v>
      </c>
      <c r="L35" s="34"/>
      <c r="M35" s="53">
        <v>0.38672000000000001</v>
      </c>
      <c r="N35" s="34"/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34">
        <v>0</v>
      </c>
      <c r="X35">
        <v>2.5858502275548201</v>
      </c>
    </row>
    <row r="36" spans="2:27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N36" s="34"/>
      <c r="O36" s="34"/>
      <c r="P36" s="34"/>
      <c r="Q36" s="34"/>
      <c r="R36" s="34"/>
      <c r="S36" s="34"/>
      <c r="T36" s="34"/>
      <c r="U36" s="34"/>
      <c r="V36" s="34"/>
      <c r="W36" s="34"/>
    </row>
    <row r="37" spans="2:27">
      <c r="B37" s="34" t="s">
        <v>64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</row>
    <row r="38" spans="2:27">
      <c r="B38" s="34">
        <f t="array" ref="B38:K47">MMULT(MMULT((B14:K23),B26:K35),TRANSPOSE(B14:K23))</f>
        <v>1</v>
      </c>
      <c r="C38" s="34">
        <v>0</v>
      </c>
      <c r="D38" s="34">
        <v>0</v>
      </c>
      <c r="E38" s="34">
        <v>0.5</v>
      </c>
      <c r="F38" s="34">
        <v>0.5</v>
      </c>
      <c r="G38" s="34">
        <v>0.25</v>
      </c>
      <c r="H38" s="34">
        <v>0.5</v>
      </c>
      <c r="I38" s="34">
        <v>0.375</v>
      </c>
      <c r="J38" s="34">
        <v>0.4375</v>
      </c>
      <c r="K38" s="34">
        <v>0.40625</v>
      </c>
      <c r="L38" s="34"/>
      <c r="M38" s="34">
        <v>1</v>
      </c>
      <c r="N38" s="34">
        <v>0</v>
      </c>
      <c r="O38" s="34">
        <v>0</v>
      </c>
      <c r="P38" s="34">
        <v>0.5</v>
      </c>
      <c r="Q38" s="34">
        <v>0.5</v>
      </c>
      <c r="R38" s="34">
        <v>0.25</v>
      </c>
      <c r="S38" s="34">
        <v>0.5</v>
      </c>
      <c r="T38" s="34">
        <v>0.375</v>
      </c>
      <c r="U38" s="34">
        <v>0.4375</v>
      </c>
      <c r="V38" s="34">
        <v>0.40625</v>
      </c>
      <c r="W38" s="34"/>
    </row>
    <row r="39" spans="2:27">
      <c r="B39" s="34">
        <v>0</v>
      </c>
      <c r="C39" s="34">
        <v>1</v>
      </c>
      <c r="D39" s="34">
        <v>0</v>
      </c>
      <c r="E39" s="34">
        <v>0.5</v>
      </c>
      <c r="F39" s="34">
        <v>0</v>
      </c>
      <c r="G39" s="34">
        <v>0.25</v>
      </c>
      <c r="H39" s="34">
        <v>0.25</v>
      </c>
      <c r="I39" s="34">
        <v>0.125</v>
      </c>
      <c r="J39" s="34">
        <v>0.1875</v>
      </c>
      <c r="K39" s="34">
        <v>0.15625</v>
      </c>
      <c r="L39" s="34"/>
      <c r="M39" s="34">
        <v>0</v>
      </c>
      <c r="N39" s="34">
        <v>1</v>
      </c>
      <c r="O39" s="34">
        <v>0</v>
      </c>
      <c r="P39" s="34">
        <v>0.5</v>
      </c>
      <c r="Q39" s="34">
        <v>0</v>
      </c>
      <c r="R39" s="34">
        <v>0.25</v>
      </c>
      <c r="S39" s="34">
        <v>0.25</v>
      </c>
      <c r="T39" s="34">
        <v>0.125</v>
      </c>
      <c r="U39" s="34">
        <v>0.1875</v>
      </c>
      <c r="V39" s="34">
        <v>0.15625</v>
      </c>
      <c r="W39" s="34"/>
    </row>
    <row r="40" spans="2:27">
      <c r="B40" s="34">
        <v>0</v>
      </c>
      <c r="C40" s="34">
        <v>0</v>
      </c>
      <c r="D40" s="34">
        <v>1</v>
      </c>
      <c r="E40" s="34">
        <v>0</v>
      </c>
      <c r="F40" s="34">
        <v>0.5</v>
      </c>
      <c r="G40" s="34">
        <v>0.5</v>
      </c>
      <c r="H40" s="34">
        <v>0.25</v>
      </c>
      <c r="I40" s="34">
        <v>0.5</v>
      </c>
      <c r="J40" s="34">
        <v>0.375</v>
      </c>
      <c r="K40" s="34">
        <v>0.4375</v>
      </c>
      <c r="L40" s="34"/>
      <c r="M40" s="34">
        <v>0</v>
      </c>
      <c r="N40" s="34">
        <v>0</v>
      </c>
      <c r="O40" s="34">
        <v>1</v>
      </c>
      <c r="P40" s="34">
        <v>0</v>
      </c>
      <c r="Q40" s="34">
        <v>0.5</v>
      </c>
      <c r="R40" s="34">
        <v>0.5</v>
      </c>
      <c r="S40" s="34">
        <v>0.25</v>
      </c>
      <c r="T40" s="34">
        <v>0.5</v>
      </c>
      <c r="U40" s="34">
        <v>0.375</v>
      </c>
      <c r="V40" s="34">
        <v>0.4375</v>
      </c>
      <c r="W40" s="34"/>
    </row>
    <row r="41" spans="2:27">
      <c r="B41" s="34">
        <v>0.5</v>
      </c>
      <c r="C41" s="34">
        <v>0.5</v>
      </c>
      <c r="D41" s="34">
        <v>0</v>
      </c>
      <c r="E41" s="34">
        <v>1</v>
      </c>
      <c r="F41" s="34">
        <v>0.25</v>
      </c>
      <c r="G41" s="34">
        <v>0.5</v>
      </c>
      <c r="H41" s="34">
        <v>0.625</v>
      </c>
      <c r="I41" s="34">
        <v>0.375</v>
      </c>
      <c r="J41" s="34">
        <v>0.5</v>
      </c>
      <c r="K41" s="34">
        <v>0.4375</v>
      </c>
      <c r="L41" s="34"/>
      <c r="M41" s="34">
        <v>0.5</v>
      </c>
      <c r="N41" s="34">
        <v>0.5</v>
      </c>
      <c r="O41" s="34">
        <v>0</v>
      </c>
      <c r="P41" s="34">
        <v>1</v>
      </c>
      <c r="Q41" s="34">
        <v>0.25</v>
      </c>
      <c r="R41" s="34">
        <v>0.5</v>
      </c>
      <c r="S41" s="34">
        <v>0.625</v>
      </c>
      <c r="T41" s="34">
        <v>0.375</v>
      </c>
      <c r="U41" s="34">
        <v>0.5</v>
      </c>
      <c r="V41" s="34">
        <v>0.4375</v>
      </c>
      <c r="W41" s="34"/>
    </row>
    <row r="42" spans="2:27">
      <c r="B42" s="34">
        <v>0.5</v>
      </c>
      <c r="C42" s="34">
        <v>0</v>
      </c>
      <c r="D42" s="34">
        <v>0.5</v>
      </c>
      <c r="E42" s="34">
        <v>0.25</v>
      </c>
      <c r="F42" s="34">
        <v>1</v>
      </c>
      <c r="G42" s="34">
        <v>0.375</v>
      </c>
      <c r="H42" s="34">
        <v>0.625</v>
      </c>
      <c r="I42" s="34">
        <v>0.6875</v>
      </c>
      <c r="J42" s="34">
        <v>0.65625</v>
      </c>
      <c r="K42" s="34">
        <v>0.671875</v>
      </c>
      <c r="L42" s="34"/>
      <c r="M42" s="34">
        <v>0.5</v>
      </c>
      <c r="N42" s="34">
        <v>0</v>
      </c>
      <c r="O42" s="34">
        <v>0.5</v>
      </c>
      <c r="P42" s="34">
        <v>0.25</v>
      </c>
      <c r="Q42" s="34">
        <v>1</v>
      </c>
      <c r="R42" s="34">
        <v>0.375</v>
      </c>
      <c r="S42" s="34">
        <v>0.625</v>
      </c>
      <c r="T42" s="34">
        <v>0.6875</v>
      </c>
      <c r="U42" s="34">
        <v>0.65625</v>
      </c>
      <c r="V42" s="34">
        <v>0.671875</v>
      </c>
      <c r="W42" s="34"/>
    </row>
    <row r="43" spans="2:27">
      <c r="B43" s="34">
        <v>0.25</v>
      </c>
      <c r="C43" s="34">
        <v>0.25</v>
      </c>
      <c r="D43" s="34">
        <v>0.5</v>
      </c>
      <c r="E43" s="34">
        <v>0.5</v>
      </c>
      <c r="F43" s="34">
        <v>0.375</v>
      </c>
      <c r="G43" s="34">
        <v>1</v>
      </c>
      <c r="H43" s="34">
        <v>0.4375</v>
      </c>
      <c r="I43" s="34">
        <v>0.6875</v>
      </c>
      <c r="J43" s="34">
        <v>0.5625</v>
      </c>
      <c r="K43" s="34">
        <v>0.625</v>
      </c>
      <c r="L43" s="34"/>
      <c r="M43" s="34">
        <v>0.25</v>
      </c>
      <c r="N43" s="34">
        <v>0.25</v>
      </c>
      <c r="O43" s="34">
        <v>0.5</v>
      </c>
      <c r="P43" s="34">
        <v>0.5</v>
      </c>
      <c r="Q43" s="34">
        <v>0.375</v>
      </c>
      <c r="R43" s="34">
        <v>1</v>
      </c>
      <c r="S43" s="34">
        <v>0.4375</v>
      </c>
      <c r="T43" s="34">
        <v>0.6875</v>
      </c>
      <c r="U43" s="34">
        <v>0.5625</v>
      </c>
      <c r="V43" s="34">
        <v>0.625</v>
      </c>
      <c r="W43" s="34"/>
    </row>
    <row r="44" spans="2:27">
      <c r="B44" s="34">
        <v>0.5</v>
      </c>
      <c r="C44" s="34">
        <v>0.25</v>
      </c>
      <c r="D44" s="34">
        <v>0.25</v>
      </c>
      <c r="E44" s="34">
        <v>0.625</v>
      </c>
      <c r="F44" s="34">
        <v>0.625</v>
      </c>
      <c r="G44" s="34">
        <v>0.4375</v>
      </c>
      <c r="H44" s="34">
        <v>1.125</v>
      </c>
      <c r="I44" s="34">
        <v>0.53125</v>
      </c>
      <c r="J44" s="34">
        <v>0.828125</v>
      </c>
      <c r="K44" s="34">
        <v>0.6796875</v>
      </c>
      <c r="L44" s="34"/>
      <c r="M44" s="34">
        <v>0.5</v>
      </c>
      <c r="N44" s="34">
        <v>0.25</v>
      </c>
      <c r="O44" s="34">
        <v>0.25</v>
      </c>
      <c r="P44" s="34">
        <v>0.625</v>
      </c>
      <c r="Q44" s="34">
        <v>0.625</v>
      </c>
      <c r="R44" s="34">
        <v>0.4375</v>
      </c>
      <c r="S44" s="34">
        <v>1.125</v>
      </c>
      <c r="T44" s="34">
        <v>0.53125</v>
      </c>
      <c r="U44" s="34">
        <v>0.828125</v>
      </c>
      <c r="V44" s="34">
        <v>0.67968799999999996</v>
      </c>
      <c r="W44" s="34"/>
    </row>
    <row r="45" spans="2:27">
      <c r="B45" s="34">
        <v>0.375</v>
      </c>
      <c r="C45" s="34">
        <v>0.125</v>
      </c>
      <c r="D45" s="34">
        <v>0.5</v>
      </c>
      <c r="E45" s="34">
        <v>0.375</v>
      </c>
      <c r="F45" s="34">
        <v>0.6875</v>
      </c>
      <c r="G45" s="34">
        <v>0.6875</v>
      </c>
      <c r="H45" s="34">
        <v>0.53125</v>
      </c>
      <c r="I45" s="34">
        <v>1.1875</v>
      </c>
      <c r="J45" s="34">
        <v>0.859375</v>
      </c>
      <c r="K45" s="34">
        <v>1.0234375</v>
      </c>
      <c r="L45" s="34"/>
      <c r="M45" s="34">
        <v>0.375</v>
      </c>
      <c r="N45" s="34">
        <v>0.125</v>
      </c>
      <c r="O45" s="34">
        <v>0.5</v>
      </c>
      <c r="P45" s="34">
        <v>0.375</v>
      </c>
      <c r="Q45" s="34">
        <v>0.6875</v>
      </c>
      <c r="R45" s="34">
        <v>0.6875</v>
      </c>
      <c r="S45" s="34">
        <v>0.53125</v>
      </c>
      <c r="T45" s="34">
        <v>1.1875</v>
      </c>
      <c r="U45" s="34">
        <v>0.859375</v>
      </c>
      <c r="V45" s="34">
        <v>1.0234380000000001</v>
      </c>
      <c r="W45" s="34"/>
    </row>
    <row r="46" spans="2:27">
      <c r="B46" s="34">
        <v>0.4375</v>
      </c>
      <c r="C46" s="34">
        <v>0.1875</v>
      </c>
      <c r="D46" s="34">
        <v>0.375</v>
      </c>
      <c r="E46" s="34">
        <v>0.5</v>
      </c>
      <c r="F46" s="34">
        <v>0.65625</v>
      </c>
      <c r="G46" s="34">
        <v>0.5625</v>
      </c>
      <c r="H46" s="34">
        <v>0.828125</v>
      </c>
      <c r="I46" s="34">
        <v>0.859375</v>
      </c>
      <c r="J46" s="34">
        <v>1.265625</v>
      </c>
      <c r="K46" s="34">
        <v>1.0625</v>
      </c>
      <c r="L46" s="34"/>
      <c r="M46" s="34">
        <v>0.4375</v>
      </c>
      <c r="N46" s="34">
        <v>0.1875</v>
      </c>
      <c r="O46" s="34">
        <v>0.375</v>
      </c>
      <c r="P46" s="34">
        <v>0.5</v>
      </c>
      <c r="Q46" s="34">
        <v>0.65625</v>
      </c>
      <c r="R46" s="34">
        <v>0.5625</v>
      </c>
      <c r="S46" s="34">
        <v>0.828125</v>
      </c>
      <c r="T46" s="34">
        <v>0.859375</v>
      </c>
      <c r="U46" s="34">
        <v>1.265625</v>
      </c>
      <c r="V46" s="34">
        <v>1.0625</v>
      </c>
      <c r="W46" s="34"/>
    </row>
    <row r="47" spans="2:27">
      <c r="B47" s="34">
        <v>0.40625</v>
      </c>
      <c r="C47" s="34">
        <v>0.15625</v>
      </c>
      <c r="D47" s="34">
        <v>0.4375</v>
      </c>
      <c r="E47" s="34">
        <v>0.4375</v>
      </c>
      <c r="F47" s="34">
        <v>0.671875</v>
      </c>
      <c r="G47" s="34">
        <v>0.625</v>
      </c>
      <c r="H47" s="34">
        <v>0.6796875</v>
      </c>
      <c r="I47" s="34">
        <v>1.0234375</v>
      </c>
      <c r="J47" s="34">
        <v>1.0625</v>
      </c>
      <c r="K47" s="34">
        <v>1.42968875</v>
      </c>
      <c r="L47" s="34"/>
      <c r="M47" s="34">
        <v>0.40625</v>
      </c>
      <c r="N47" s="34">
        <v>0.15625</v>
      </c>
      <c r="O47" s="34">
        <v>0.4375</v>
      </c>
      <c r="P47" s="34">
        <v>0.4375</v>
      </c>
      <c r="Q47" s="34">
        <v>0.671875</v>
      </c>
      <c r="R47" s="34">
        <v>0.625</v>
      </c>
      <c r="S47" s="34">
        <v>0.67968799999999996</v>
      </c>
      <c r="T47" s="34">
        <v>1.0234380000000001</v>
      </c>
      <c r="U47" s="34">
        <v>1.0625</v>
      </c>
      <c r="V47" s="34">
        <v>1.4296880000000001</v>
      </c>
      <c r="W47" s="34"/>
    </row>
    <row r="48" spans="2:27"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</row>
    <row r="49" spans="2:23"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</row>
    <row r="50" spans="2:23"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</row>
    <row r="51" spans="2:23"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</row>
    <row r="52" spans="2:23">
      <c r="B52" s="34" t="s">
        <v>84</v>
      </c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</row>
    <row r="53" spans="2:23">
      <c r="B53" s="54">
        <f t="array" ref="B53:K62">MMULT((MMULT(TRANSPOSE(MINVERSE(B14:K23)),MINVERSE(B26:K35))),MINVERSE(B14:K23))</f>
        <v>2</v>
      </c>
      <c r="C53" s="54">
        <v>0.5</v>
      </c>
      <c r="D53" s="54">
        <v>0.5</v>
      </c>
      <c r="E53" s="54">
        <v>-1</v>
      </c>
      <c r="F53" s="54">
        <v>-1</v>
      </c>
      <c r="G53" s="54">
        <v>0</v>
      </c>
      <c r="H53" s="54">
        <v>0</v>
      </c>
      <c r="I53" s="54">
        <v>0</v>
      </c>
      <c r="J53" s="54">
        <v>0</v>
      </c>
      <c r="K53" s="54">
        <v>0</v>
      </c>
      <c r="L53" s="34"/>
      <c r="W53" s="34"/>
    </row>
    <row r="54" spans="2:23">
      <c r="B54" s="54">
        <v>0.5</v>
      </c>
      <c r="C54" s="54">
        <v>1.5</v>
      </c>
      <c r="D54" s="54">
        <v>0</v>
      </c>
      <c r="E54" s="54">
        <v>-1</v>
      </c>
      <c r="F54" s="54">
        <v>0</v>
      </c>
      <c r="G54" s="54">
        <v>0</v>
      </c>
      <c r="H54" s="54">
        <v>0</v>
      </c>
      <c r="I54" s="54">
        <v>0</v>
      </c>
      <c r="J54" s="54">
        <v>0</v>
      </c>
      <c r="K54" s="54">
        <v>0</v>
      </c>
      <c r="L54" s="34"/>
      <c r="W54" s="34"/>
    </row>
    <row r="55" spans="2:23">
      <c r="B55" s="54">
        <v>0.5</v>
      </c>
      <c r="C55" s="54">
        <v>0</v>
      </c>
      <c r="D55" s="54">
        <v>2</v>
      </c>
      <c r="E55" s="54">
        <v>0.5</v>
      </c>
      <c r="F55" s="54">
        <v>-1</v>
      </c>
      <c r="G55" s="54">
        <v>-1</v>
      </c>
      <c r="H55" s="54">
        <v>0</v>
      </c>
      <c r="I55" s="54">
        <v>0</v>
      </c>
      <c r="J55" s="54">
        <v>0</v>
      </c>
      <c r="K55" s="54">
        <v>0</v>
      </c>
      <c r="L55" s="34"/>
      <c r="W55" s="34"/>
    </row>
    <row r="56" spans="2:23">
      <c r="B56" s="54">
        <v>-1</v>
      </c>
      <c r="C56" s="54">
        <v>-1</v>
      </c>
      <c r="D56" s="54">
        <v>0.5</v>
      </c>
      <c r="E56" s="54">
        <v>3</v>
      </c>
      <c r="F56" s="54">
        <v>0.5</v>
      </c>
      <c r="G56" s="54">
        <v>-1</v>
      </c>
      <c r="H56" s="54">
        <v>-1</v>
      </c>
      <c r="I56" s="54">
        <v>0</v>
      </c>
      <c r="J56" s="54">
        <v>0</v>
      </c>
      <c r="K56" s="54">
        <v>0</v>
      </c>
      <c r="L56" s="34"/>
      <c r="W56" s="34"/>
    </row>
    <row r="57" spans="2:23">
      <c r="B57" s="54">
        <v>-1</v>
      </c>
      <c r="C57" s="54">
        <v>0</v>
      </c>
      <c r="D57" s="54">
        <v>-1</v>
      </c>
      <c r="E57" s="54">
        <v>0.5</v>
      </c>
      <c r="F57" s="54">
        <v>3</v>
      </c>
      <c r="G57" s="54">
        <v>0.5</v>
      </c>
      <c r="H57" s="54">
        <v>-1</v>
      </c>
      <c r="I57" s="54">
        <v>-1</v>
      </c>
      <c r="J57" s="54">
        <v>0</v>
      </c>
      <c r="K57" s="54">
        <v>0</v>
      </c>
      <c r="L57" s="34"/>
      <c r="W57" s="34"/>
    </row>
    <row r="58" spans="2:23">
      <c r="B58" s="54">
        <v>0</v>
      </c>
      <c r="C58" s="54">
        <v>0</v>
      </c>
      <c r="D58" s="54">
        <v>-1</v>
      </c>
      <c r="E58" s="54">
        <v>-1</v>
      </c>
      <c r="F58" s="54">
        <v>0.5</v>
      </c>
      <c r="G58" s="54">
        <v>2.5</v>
      </c>
      <c r="H58" s="54">
        <v>0</v>
      </c>
      <c r="I58" s="54">
        <v>-1</v>
      </c>
      <c r="J58" s="54">
        <v>0</v>
      </c>
      <c r="K58" s="54">
        <v>0</v>
      </c>
      <c r="L58" s="34"/>
      <c r="W58" s="34"/>
    </row>
    <row r="59" spans="2:23">
      <c r="B59" s="54">
        <v>0</v>
      </c>
      <c r="C59" s="54">
        <v>0</v>
      </c>
      <c r="D59" s="54">
        <v>0</v>
      </c>
      <c r="E59" s="54">
        <v>-1</v>
      </c>
      <c r="F59" s="54">
        <v>-1</v>
      </c>
      <c r="G59" s="54">
        <v>0</v>
      </c>
      <c r="H59" s="54">
        <v>2.5925925925925926</v>
      </c>
      <c r="I59" s="54">
        <v>0.59259259259259256</v>
      </c>
      <c r="J59" s="54">
        <v>-1.1851851851851851</v>
      </c>
      <c r="K59" s="54">
        <v>0</v>
      </c>
      <c r="L59" s="34"/>
      <c r="W59" s="34"/>
    </row>
    <row r="60" spans="2:23">
      <c r="B60" s="54">
        <v>0</v>
      </c>
      <c r="C60" s="54">
        <v>0</v>
      </c>
      <c r="D60" s="54">
        <v>0</v>
      </c>
      <c r="E60" s="54">
        <v>0</v>
      </c>
      <c r="F60" s="54">
        <v>-1</v>
      </c>
      <c r="G60" s="54">
        <v>-1</v>
      </c>
      <c r="H60" s="54">
        <v>0.59259259259259256</v>
      </c>
      <c r="I60" s="54">
        <v>3.2390551494812976</v>
      </c>
      <c r="J60" s="54">
        <v>-0.5387226282964801</v>
      </c>
      <c r="K60" s="54">
        <v>-1.29292511377741</v>
      </c>
      <c r="L60" s="34"/>
      <c r="W60" s="34"/>
    </row>
    <row r="61" spans="2:23">
      <c r="B61" s="54">
        <v>0</v>
      </c>
      <c r="C61" s="54">
        <v>0</v>
      </c>
      <c r="D61" s="54">
        <v>0</v>
      </c>
      <c r="E61" s="54">
        <v>0</v>
      </c>
      <c r="F61" s="54">
        <v>0</v>
      </c>
      <c r="G61" s="54">
        <v>0</v>
      </c>
      <c r="H61" s="54">
        <v>-1.1851851851851851</v>
      </c>
      <c r="I61" s="54">
        <v>-0.5387226282964801</v>
      </c>
      <c r="J61" s="54">
        <v>3.0168329272590753</v>
      </c>
      <c r="K61" s="54">
        <v>-1.29292511377741</v>
      </c>
      <c r="L61" s="34"/>
      <c r="W61" s="34"/>
    </row>
    <row r="62" spans="2:23">
      <c r="B62" s="54">
        <v>0</v>
      </c>
      <c r="C62" s="54">
        <v>0</v>
      </c>
      <c r="D62" s="54">
        <v>0</v>
      </c>
      <c r="E62" s="54">
        <v>0</v>
      </c>
      <c r="F62" s="54">
        <v>0</v>
      </c>
      <c r="G62" s="54">
        <v>0</v>
      </c>
      <c r="H62" s="54">
        <v>0</v>
      </c>
      <c r="I62" s="54">
        <v>-1.29292511377741</v>
      </c>
      <c r="J62" s="54">
        <v>-1.29292511377741</v>
      </c>
      <c r="K62" s="54">
        <v>2.5858502275548201</v>
      </c>
      <c r="L62" s="34"/>
      <c r="W62" s="34"/>
    </row>
    <row r="63" spans="2:23"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</row>
    <row r="64" spans="2:23">
      <c r="B64" t="s">
        <v>1</v>
      </c>
      <c r="F64" t="s">
        <v>25</v>
      </c>
      <c r="Q64" t="s">
        <v>19</v>
      </c>
    </row>
    <row r="65" spans="2:17">
      <c r="B65" s="55">
        <v>1</v>
      </c>
      <c r="C65" s="44"/>
      <c r="F65" s="56">
        <v>0</v>
      </c>
      <c r="G65" s="56">
        <v>0</v>
      </c>
      <c r="H65" s="56">
        <v>0</v>
      </c>
      <c r="I65" s="56">
        <v>1</v>
      </c>
      <c r="J65" s="56">
        <v>0</v>
      </c>
      <c r="K65" s="56">
        <v>0</v>
      </c>
      <c r="L65" s="56">
        <v>0</v>
      </c>
      <c r="M65" s="56">
        <v>0</v>
      </c>
      <c r="N65" s="56">
        <v>0</v>
      </c>
      <c r="O65" s="56">
        <v>0</v>
      </c>
      <c r="Q65">
        <f t="array" ref="Q65:Q71">E4:E10</f>
        <v>7.7359999999999998</v>
      </c>
    </row>
    <row r="66" spans="2:17">
      <c r="B66" s="55">
        <v>1</v>
      </c>
      <c r="C66" s="44"/>
      <c r="F66" s="56">
        <v>0</v>
      </c>
      <c r="G66" s="56">
        <v>0</v>
      </c>
      <c r="H66" s="56">
        <v>0</v>
      </c>
      <c r="I66" s="56">
        <v>0</v>
      </c>
      <c r="J66" s="56">
        <v>1</v>
      </c>
      <c r="K66" s="56">
        <v>0</v>
      </c>
      <c r="L66" s="56">
        <v>0</v>
      </c>
      <c r="M66" s="56">
        <v>0</v>
      </c>
      <c r="N66" s="56">
        <v>0</v>
      </c>
      <c r="O66" s="56">
        <v>0</v>
      </c>
      <c r="Q66">
        <v>6.4880000000000004</v>
      </c>
    </row>
    <row r="67" spans="2:17">
      <c r="B67" s="55">
        <v>1</v>
      </c>
      <c r="C67" s="44"/>
      <c r="F67" s="56">
        <v>0</v>
      </c>
      <c r="G67" s="56">
        <v>0</v>
      </c>
      <c r="H67" s="56">
        <v>0</v>
      </c>
      <c r="I67" s="56">
        <v>0</v>
      </c>
      <c r="J67" s="56">
        <v>0</v>
      </c>
      <c r="K67" s="56">
        <v>1</v>
      </c>
      <c r="L67" s="56">
        <v>0</v>
      </c>
      <c r="M67" s="56">
        <v>0</v>
      </c>
      <c r="N67" s="56">
        <v>0</v>
      </c>
      <c r="O67" s="56">
        <v>0</v>
      </c>
      <c r="Q67">
        <v>3.036</v>
      </c>
    </row>
    <row r="68" spans="2:17">
      <c r="B68" s="55">
        <v>1</v>
      </c>
      <c r="C68" s="44"/>
      <c r="F68" s="56">
        <v>0</v>
      </c>
      <c r="G68" s="56">
        <v>0</v>
      </c>
      <c r="H68" s="56">
        <v>0</v>
      </c>
      <c r="I68" s="56">
        <v>0</v>
      </c>
      <c r="J68" s="56">
        <v>0</v>
      </c>
      <c r="K68" s="56">
        <v>0</v>
      </c>
      <c r="L68" s="56">
        <v>1</v>
      </c>
      <c r="M68" s="56">
        <v>0</v>
      </c>
      <c r="N68" s="56">
        <v>0</v>
      </c>
      <c r="O68" s="56">
        <v>0</v>
      </c>
      <c r="Q68">
        <v>11.887</v>
      </c>
    </row>
    <row r="69" spans="2:17">
      <c r="B69" s="55">
        <v>1</v>
      </c>
      <c r="C69" s="44"/>
      <c r="F69" s="56">
        <v>0</v>
      </c>
      <c r="G69" s="56">
        <v>0</v>
      </c>
      <c r="H69" s="56">
        <v>0</v>
      </c>
      <c r="I69" s="56">
        <v>0</v>
      </c>
      <c r="J69" s="56">
        <v>0</v>
      </c>
      <c r="K69" s="56">
        <v>0</v>
      </c>
      <c r="L69" s="56">
        <v>0</v>
      </c>
      <c r="M69" s="56">
        <v>1</v>
      </c>
      <c r="N69" s="56">
        <v>0</v>
      </c>
      <c r="O69" s="56">
        <v>0</v>
      </c>
      <c r="Q69">
        <v>2.5880000000000001</v>
      </c>
    </row>
    <row r="70" spans="2:17">
      <c r="B70" s="55">
        <v>1</v>
      </c>
      <c r="C70" s="44"/>
      <c r="F70" s="56">
        <v>0</v>
      </c>
      <c r="G70" s="56">
        <v>0</v>
      </c>
      <c r="H70" s="56">
        <v>0</v>
      </c>
      <c r="I70" s="56">
        <v>0</v>
      </c>
      <c r="J70" s="56">
        <v>0</v>
      </c>
      <c r="K70" s="56">
        <v>0</v>
      </c>
      <c r="L70" s="56">
        <v>0</v>
      </c>
      <c r="M70" s="56">
        <v>0</v>
      </c>
      <c r="N70" s="56">
        <v>1</v>
      </c>
      <c r="O70" s="56">
        <v>0</v>
      </c>
      <c r="Q70">
        <v>7.1589999999999998</v>
      </c>
    </row>
    <row r="71" spans="2:17">
      <c r="B71" s="55">
        <v>1</v>
      </c>
      <c r="C71" s="44"/>
      <c r="F71" s="56">
        <v>0</v>
      </c>
      <c r="G71" s="56">
        <v>0</v>
      </c>
      <c r="H71" s="56">
        <v>0</v>
      </c>
      <c r="I71" s="56">
        <v>0</v>
      </c>
      <c r="J71" s="56">
        <v>0</v>
      </c>
      <c r="K71" s="56">
        <v>0</v>
      </c>
      <c r="L71" s="56">
        <v>0</v>
      </c>
      <c r="M71" s="56">
        <v>0</v>
      </c>
      <c r="N71" s="56">
        <v>0</v>
      </c>
      <c r="O71" s="56">
        <v>1</v>
      </c>
      <c r="Q71">
        <v>6.585</v>
      </c>
    </row>
    <row r="73" spans="2:17">
      <c r="B73" t="s">
        <v>2</v>
      </c>
      <c r="F73" t="s">
        <v>28</v>
      </c>
      <c r="Q73" t="s">
        <v>20</v>
      </c>
    </row>
    <row r="74" spans="2:17">
      <c r="B74">
        <f t="array" ref="B74">MMULT(TRANSPOSE(B65:B71),B65:B71)</f>
        <v>7</v>
      </c>
      <c r="F74">
        <f t="array" ref="F74:O74">MMULT(TRANSPOSE(B65:B71),F65:O71)</f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f t="array" ref="Q74">MMULT(TRANSPOSE(B65:B71),Q65:Q71)</f>
        <v>45.479000000000006</v>
      </c>
    </row>
    <row r="76" spans="2:17">
      <c r="B76" t="s">
        <v>26</v>
      </c>
      <c r="F76" t="s">
        <v>27</v>
      </c>
      <c r="Q76" t="s">
        <v>29</v>
      </c>
    </row>
    <row r="77" spans="2:17">
      <c r="B77">
        <f t="array" ref="B77:B86">TRANSPOSE(F74:O74)</f>
        <v>0</v>
      </c>
      <c r="F77">
        <f t="array" ref="F77:O86">MMULT(TRANSPOSE(F65:O71),F65:O71)</f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Q77">
        <f t="array" ref="Q77:Q86">MMULT(TRANSPOSE(F65:O71),Q65:Q71)</f>
        <v>0</v>
      </c>
    </row>
    <row r="78" spans="2:17">
      <c r="B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Q78">
        <v>0</v>
      </c>
    </row>
    <row r="79" spans="2:17">
      <c r="B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Q79">
        <v>0</v>
      </c>
    </row>
    <row r="80" spans="2:17">
      <c r="B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Q80">
        <v>7.7359999999999998</v>
      </c>
    </row>
    <row r="81" spans="1:17">
      <c r="B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Q81">
        <v>6.4880000000000004</v>
      </c>
    </row>
    <row r="82" spans="1:17">
      <c r="B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Q82">
        <v>3.036</v>
      </c>
    </row>
    <row r="83" spans="1:17">
      <c r="B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Q83">
        <v>11.887</v>
      </c>
    </row>
    <row r="84" spans="1:17">
      <c r="B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Q84">
        <v>2.5880000000000001</v>
      </c>
    </row>
    <row r="85" spans="1:17">
      <c r="B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Q85">
        <v>7.1589999999999998</v>
      </c>
    </row>
    <row r="86" spans="1:17">
      <c r="B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Q86">
        <v>6.585</v>
      </c>
    </row>
    <row r="88" spans="1:17">
      <c r="A88" t="s">
        <v>85</v>
      </c>
      <c r="B88">
        <v>25</v>
      </c>
    </row>
    <row r="89" spans="1:17">
      <c r="A89" t="s">
        <v>86</v>
      </c>
      <c r="B89">
        <v>40</v>
      </c>
    </row>
    <row r="90" spans="1:17" s="34" customFormat="1"/>
    <row r="91" spans="1:17" s="34" customFormat="1">
      <c r="A91" s="34" t="s">
        <v>44</v>
      </c>
      <c r="B91" s="34">
        <f>B89/B88</f>
        <v>1.6</v>
      </c>
    </row>
    <row r="92" spans="1:17" s="34" customFormat="1"/>
    <row r="93" spans="1:17" s="34" customFormat="1">
      <c r="B93" s="34" t="s">
        <v>52</v>
      </c>
      <c r="Q93" s="34" t="s">
        <v>54</v>
      </c>
    </row>
    <row r="94" spans="1:17" s="34" customFormat="1">
      <c r="B94" s="34">
        <f t="array" ref="B94">B74</f>
        <v>7</v>
      </c>
      <c r="C94" s="34">
        <f t="array" ref="C94:L94">F74:O74</f>
        <v>0</v>
      </c>
      <c r="D94" s="34">
        <v>0</v>
      </c>
      <c r="E94" s="34">
        <v>0</v>
      </c>
      <c r="F94" s="34">
        <v>1</v>
      </c>
      <c r="G94" s="34">
        <v>1</v>
      </c>
      <c r="H94" s="34">
        <v>1</v>
      </c>
      <c r="I94" s="34">
        <v>1</v>
      </c>
      <c r="J94" s="34">
        <v>1</v>
      </c>
      <c r="K94" s="34">
        <v>1</v>
      </c>
      <c r="L94" s="34">
        <v>1</v>
      </c>
      <c r="Q94" s="34">
        <f t="array" ref="Q94">Q74</f>
        <v>45.479000000000006</v>
      </c>
    </row>
    <row r="95" spans="1:17" s="34" customFormat="1">
      <c r="B95" s="34">
        <f t="array" ref="B95:B104">B77:B86</f>
        <v>0</v>
      </c>
      <c r="C95" s="34">
        <f t="array" ref="C95:L104">(B53:K62*B91)+(F77:O86)</f>
        <v>3.2</v>
      </c>
      <c r="D95" s="34">
        <v>0.8</v>
      </c>
      <c r="E95" s="34">
        <v>0.8</v>
      </c>
      <c r="F95" s="34">
        <v>-1.6</v>
      </c>
      <c r="G95" s="34">
        <v>-1.6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Q95" s="34">
        <f t="array" ref="Q95:Q104">Q77:Q86</f>
        <v>0</v>
      </c>
    </row>
    <row r="96" spans="1:17" s="34" customFormat="1">
      <c r="B96" s="34">
        <v>0</v>
      </c>
      <c r="C96" s="34">
        <v>0.8</v>
      </c>
      <c r="D96" s="34">
        <v>2.4000000000000004</v>
      </c>
      <c r="E96" s="34">
        <v>0</v>
      </c>
      <c r="F96" s="34">
        <v>-1.6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Q96" s="34">
        <v>0</v>
      </c>
    </row>
    <row r="97" spans="2:17" s="34" customFormat="1">
      <c r="B97" s="34">
        <v>0</v>
      </c>
      <c r="C97" s="34">
        <v>0.8</v>
      </c>
      <c r="D97" s="34">
        <v>0</v>
      </c>
      <c r="E97" s="34">
        <v>3.2</v>
      </c>
      <c r="F97" s="34">
        <v>0.8</v>
      </c>
      <c r="G97" s="34">
        <v>-1.6</v>
      </c>
      <c r="H97" s="34">
        <v>-1.6</v>
      </c>
      <c r="I97" s="34">
        <v>0</v>
      </c>
      <c r="J97" s="34">
        <v>0</v>
      </c>
      <c r="K97" s="34">
        <v>0</v>
      </c>
      <c r="L97" s="34">
        <v>0</v>
      </c>
      <c r="Q97" s="34">
        <v>0</v>
      </c>
    </row>
    <row r="98" spans="2:17" s="34" customFormat="1">
      <c r="B98" s="34">
        <v>1</v>
      </c>
      <c r="C98" s="34">
        <v>-1.6</v>
      </c>
      <c r="D98" s="34">
        <v>-1.6</v>
      </c>
      <c r="E98" s="34">
        <v>0.8</v>
      </c>
      <c r="F98" s="34">
        <v>5.8000000000000007</v>
      </c>
      <c r="G98" s="34">
        <v>0.8</v>
      </c>
      <c r="H98" s="34">
        <v>-1.6</v>
      </c>
      <c r="I98" s="34">
        <v>-1.6</v>
      </c>
      <c r="J98" s="34">
        <v>0</v>
      </c>
      <c r="K98" s="34">
        <v>0</v>
      </c>
      <c r="L98" s="34">
        <v>0</v>
      </c>
      <c r="Q98" s="34">
        <v>7.7359999999999998</v>
      </c>
    </row>
    <row r="99" spans="2:17" s="34" customFormat="1">
      <c r="B99" s="34">
        <v>1</v>
      </c>
      <c r="C99" s="34">
        <v>-1.6</v>
      </c>
      <c r="D99" s="34">
        <v>0</v>
      </c>
      <c r="E99" s="34">
        <v>-1.6</v>
      </c>
      <c r="F99" s="34">
        <v>0.8</v>
      </c>
      <c r="G99" s="34">
        <v>5.8000000000000007</v>
      </c>
      <c r="H99" s="34">
        <v>0.8</v>
      </c>
      <c r="I99" s="34">
        <v>-1.6</v>
      </c>
      <c r="J99" s="34">
        <v>-1.6</v>
      </c>
      <c r="K99" s="34">
        <v>0</v>
      </c>
      <c r="L99" s="34">
        <v>0</v>
      </c>
      <c r="Q99" s="34">
        <v>6.4880000000000004</v>
      </c>
    </row>
    <row r="100" spans="2:17" s="34" customFormat="1">
      <c r="B100" s="34">
        <v>1</v>
      </c>
      <c r="C100" s="34">
        <v>0</v>
      </c>
      <c r="D100" s="34">
        <v>0</v>
      </c>
      <c r="E100" s="34">
        <v>-1.6</v>
      </c>
      <c r="F100" s="34">
        <v>-1.6</v>
      </c>
      <c r="G100" s="34">
        <v>0.8</v>
      </c>
      <c r="H100" s="34">
        <v>5</v>
      </c>
      <c r="I100" s="34">
        <v>0</v>
      </c>
      <c r="J100" s="34">
        <v>-1.6</v>
      </c>
      <c r="K100" s="34">
        <v>0</v>
      </c>
      <c r="L100" s="34">
        <v>0</v>
      </c>
      <c r="Q100" s="34">
        <v>3.036</v>
      </c>
    </row>
    <row r="101" spans="2:17" s="34" customFormat="1">
      <c r="B101" s="34">
        <v>1</v>
      </c>
      <c r="C101" s="34">
        <v>0</v>
      </c>
      <c r="D101" s="34">
        <v>0</v>
      </c>
      <c r="E101" s="34">
        <v>0</v>
      </c>
      <c r="F101" s="34">
        <v>-1.6</v>
      </c>
      <c r="G101" s="34">
        <v>-1.6</v>
      </c>
      <c r="H101" s="34">
        <v>0</v>
      </c>
      <c r="I101" s="34">
        <v>5.1481481481481479</v>
      </c>
      <c r="J101" s="34">
        <v>0.94814814814814818</v>
      </c>
      <c r="K101" s="34">
        <v>-1.8962962962962964</v>
      </c>
      <c r="L101" s="34">
        <v>0</v>
      </c>
      <c r="Q101" s="34">
        <v>11.887</v>
      </c>
    </row>
    <row r="102" spans="2:17" s="34" customFormat="1">
      <c r="B102" s="34">
        <v>1</v>
      </c>
      <c r="C102" s="34">
        <v>0</v>
      </c>
      <c r="D102" s="34">
        <v>0</v>
      </c>
      <c r="E102" s="34">
        <v>0</v>
      </c>
      <c r="F102" s="34">
        <v>0</v>
      </c>
      <c r="G102" s="34">
        <v>-1.6</v>
      </c>
      <c r="H102" s="34">
        <v>-1.6</v>
      </c>
      <c r="I102" s="34">
        <v>0.94814814814814818</v>
      </c>
      <c r="J102" s="34">
        <v>6.1824882391700768</v>
      </c>
      <c r="K102" s="34">
        <v>-0.86195620527436823</v>
      </c>
      <c r="L102" s="34">
        <v>-2.0686801820438561</v>
      </c>
      <c r="Q102" s="34">
        <v>2.5880000000000001</v>
      </c>
    </row>
    <row r="103" spans="2:17" s="34" customFormat="1">
      <c r="B103" s="34">
        <v>1</v>
      </c>
      <c r="C103" s="34">
        <v>0</v>
      </c>
      <c r="D103" s="34">
        <v>0</v>
      </c>
      <c r="E103" s="34">
        <v>0</v>
      </c>
      <c r="F103" s="34">
        <v>0</v>
      </c>
      <c r="G103" s="34">
        <v>0</v>
      </c>
      <c r="H103" s="34">
        <v>0</v>
      </c>
      <c r="I103" s="34">
        <v>-1.8962962962962964</v>
      </c>
      <c r="J103" s="34">
        <v>-0.86195620527436823</v>
      </c>
      <c r="K103" s="34">
        <v>5.8269326836145208</v>
      </c>
      <c r="L103" s="34">
        <v>-2.0686801820438561</v>
      </c>
      <c r="Q103" s="34">
        <v>7.1589999999999998</v>
      </c>
    </row>
    <row r="104" spans="2:17" s="34" customFormat="1">
      <c r="B104" s="34">
        <v>1</v>
      </c>
      <c r="C104" s="34">
        <v>0</v>
      </c>
      <c r="D104" s="34">
        <v>0</v>
      </c>
      <c r="E104" s="34">
        <v>0</v>
      </c>
      <c r="F104" s="34">
        <v>0</v>
      </c>
      <c r="G104" s="34">
        <v>0</v>
      </c>
      <c r="H104" s="34">
        <v>0</v>
      </c>
      <c r="I104" s="34">
        <v>0</v>
      </c>
      <c r="J104" s="34">
        <v>-2.0686801820438561</v>
      </c>
      <c r="K104" s="34">
        <v>-2.0686801820438561</v>
      </c>
      <c r="L104" s="34">
        <v>5.1373603640877121</v>
      </c>
      <c r="Q104" s="34">
        <v>6.585</v>
      </c>
    </row>
    <row r="105" spans="2:17" s="34" customFormat="1"/>
    <row r="106" spans="2:17" s="34" customFormat="1"/>
    <row r="107" spans="2:17" s="34" customFormat="1"/>
    <row r="108" spans="2:17" s="34" customFormat="1">
      <c r="B108" s="34" t="s">
        <v>69</v>
      </c>
    </row>
    <row r="109" spans="2:17" s="34" customFormat="1">
      <c r="B109" s="34">
        <f t="array" ref="B109:L119">MINVERSE(B94:L104)</f>
        <v>0.55408830476106752</v>
      </c>
      <c r="C109" s="34">
        <v>-0.26679243086916621</v>
      </c>
      <c r="D109" s="34">
        <v>-0.14199368364911286</v>
      </c>
      <c r="E109" s="34">
        <v>-0.21621388548172066</v>
      </c>
      <c r="F109" s="34">
        <v>-0.34638674090825239</v>
      </c>
      <c r="G109" s="34">
        <v>-0.36630190539549673</v>
      </c>
      <c r="H109" s="34">
        <v>-0.37271545145665391</v>
      </c>
      <c r="I109" s="34">
        <v>-0.41910307478042352</v>
      </c>
      <c r="J109" s="34">
        <v>-0.43898092163415131</v>
      </c>
      <c r="K109" s="34">
        <v>-0.46376377420785853</v>
      </c>
      <c r="L109" s="34">
        <v>-0.47136626494463635</v>
      </c>
    </row>
    <row r="110" spans="2:17" s="34" customFormat="1">
      <c r="B110" s="34">
        <v>-0.26679243086916621</v>
      </c>
      <c r="C110" s="34">
        <v>0.61110351756526737</v>
      </c>
      <c r="D110" s="34">
        <v>-1.7212832547809816E-3</v>
      </c>
      <c r="E110" s="34">
        <v>1.5617765689513348E-2</v>
      </c>
      <c r="F110" s="34">
        <v>0.30296983390046223</v>
      </c>
      <c r="G110" s="34">
        <v>0.30118544244743872</v>
      </c>
      <c r="H110" s="34">
        <v>0.18708676466445284</v>
      </c>
      <c r="I110" s="34">
        <v>0.29345298368948369</v>
      </c>
      <c r="J110" s="34">
        <v>0.24990599191692975</v>
      </c>
      <c r="K110" s="34">
        <v>0.2711846592620083</v>
      </c>
      <c r="L110" s="34">
        <v>0.26176134020338765</v>
      </c>
      <c r="O110" s="34">
        <f>SQRT(C110*0.7)</f>
        <v>0.65404316546821828</v>
      </c>
    </row>
    <row r="111" spans="2:17" s="34" customFormat="1">
      <c r="B111" s="34">
        <v>-0.14199368364911286</v>
      </c>
      <c r="C111" s="34">
        <v>-1.7212832547809831E-3</v>
      </c>
      <c r="D111" s="34">
        <v>0.58950714423501216</v>
      </c>
      <c r="E111" s="34">
        <v>3.7214139019768749E-2</v>
      </c>
      <c r="F111" s="34">
        <v>0.25840007472512766</v>
      </c>
      <c r="G111" s="34">
        <v>5.1518000392700825E-2</v>
      </c>
      <c r="H111" s="34">
        <v>0.15124967338201012</v>
      </c>
      <c r="I111" s="34">
        <v>0.15328475394188604</v>
      </c>
      <c r="J111" s="34">
        <v>0.11405396348953996</v>
      </c>
      <c r="K111" s="34">
        <v>0.13679828046168241</v>
      </c>
      <c r="L111" s="34">
        <v>0.12865103915084294</v>
      </c>
    </row>
    <row r="112" spans="2:17" s="34" customFormat="1">
      <c r="B112" s="34">
        <v>-0.21621388548172063</v>
      </c>
      <c r="C112" s="34">
        <v>1.561776568951341E-2</v>
      </c>
      <c r="D112" s="34">
        <v>3.7214139019768742E-2</v>
      </c>
      <c r="E112" s="34">
        <v>0.57216809529071766</v>
      </c>
      <c r="F112" s="34">
        <v>6.363009137440985E-2</v>
      </c>
      <c r="G112" s="34">
        <v>0.27229655715986006</v>
      </c>
      <c r="H112" s="34">
        <v>0.28666356195353687</v>
      </c>
      <c r="I112" s="34">
        <v>0.17826226236863008</v>
      </c>
      <c r="J112" s="34">
        <v>0.26104004459352981</v>
      </c>
      <c r="K112" s="34">
        <v>0.21701706027630913</v>
      </c>
      <c r="L112" s="34">
        <v>0.23458762064576894</v>
      </c>
    </row>
    <row r="113" spans="1:12" s="34" customFormat="1">
      <c r="B113" s="34">
        <v>-0.34638674090825244</v>
      </c>
      <c r="C113" s="34">
        <v>0.30296983390046217</v>
      </c>
      <c r="D113" s="34">
        <v>0.25840007472512772</v>
      </c>
      <c r="E113" s="34">
        <v>6.3630091374409795E-2</v>
      </c>
      <c r="F113" s="34">
        <v>0.53908502903792266</v>
      </c>
      <c r="G113" s="34">
        <v>0.22786972181277057</v>
      </c>
      <c r="H113" s="34">
        <v>0.3204178924052416</v>
      </c>
      <c r="I113" s="34">
        <v>0.37665362275757086</v>
      </c>
      <c r="J113" s="34">
        <v>0.29603394119277476</v>
      </c>
      <c r="K113" s="34">
        <v>0.34078975032352771</v>
      </c>
      <c r="L113" s="34">
        <v>0.32385722882795825</v>
      </c>
    </row>
    <row r="114" spans="1:12" s="34" customFormat="1">
      <c r="B114" s="34">
        <v>-0.36630190539549679</v>
      </c>
      <c r="C114" s="34">
        <v>0.30118544244743878</v>
      </c>
      <c r="D114" s="34">
        <v>5.1518000392700783E-2</v>
      </c>
      <c r="E114" s="34">
        <v>0.27229655715986012</v>
      </c>
      <c r="F114" s="34">
        <v>0.22786972181277057</v>
      </c>
      <c r="G114" s="34">
        <v>0.53640844185838732</v>
      </c>
      <c r="H114" s="34">
        <v>0.27271225459143755</v>
      </c>
      <c r="I114" s="34">
        <v>0.37602585277665457</v>
      </c>
      <c r="J114" s="34">
        <v>0.39132504668261958</v>
      </c>
      <c r="K114" s="34">
        <v>0.37848723856948463</v>
      </c>
      <c r="L114" s="34">
        <v>0.38128478147712302</v>
      </c>
    </row>
    <row r="115" spans="1:12" s="34" customFormat="1">
      <c r="B115" s="34">
        <v>-0.37271545145665386</v>
      </c>
      <c r="C115" s="34">
        <v>0.18708676466445276</v>
      </c>
      <c r="D115" s="34">
        <v>0.15124967338201009</v>
      </c>
      <c r="E115" s="34">
        <v>0.28666356195353682</v>
      </c>
      <c r="F115" s="34">
        <v>0.3204178924052416</v>
      </c>
      <c r="G115" s="34">
        <v>0.2727122545914375</v>
      </c>
      <c r="H115" s="34">
        <v>0.55436719785048338</v>
      </c>
      <c r="I115" s="34">
        <v>0.31555197518413286</v>
      </c>
      <c r="J115" s="34">
        <v>0.40372500905929215</v>
      </c>
      <c r="K115" s="34">
        <v>0.3615340867759016</v>
      </c>
      <c r="L115" s="34">
        <v>0.3806997443300878</v>
      </c>
    </row>
    <row r="116" spans="1:12" s="34" customFormat="1">
      <c r="B116" s="34">
        <v>-0.41910307478042358</v>
      </c>
      <c r="C116" s="34">
        <v>0.29345298368948369</v>
      </c>
      <c r="D116" s="34">
        <v>0.15328475394188601</v>
      </c>
      <c r="E116" s="34">
        <v>0.17826226236863013</v>
      </c>
      <c r="F116" s="34">
        <v>0.37665362275757092</v>
      </c>
      <c r="G116" s="34">
        <v>0.37602585277665462</v>
      </c>
      <c r="H116" s="34">
        <v>0.31555197518413303</v>
      </c>
      <c r="I116" s="34">
        <v>0.61828430551556957</v>
      </c>
      <c r="J116" s="34">
        <v>0.35725754197477683</v>
      </c>
      <c r="K116" s="34">
        <v>0.47374560896618123</v>
      </c>
      <c r="L116" s="34">
        <v>0.41620261628807875</v>
      </c>
    </row>
    <row r="117" spans="1:12" s="34" customFormat="1">
      <c r="B117" s="34">
        <v>-0.43898092163415142</v>
      </c>
      <c r="C117" s="34">
        <v>0.24990599191692983</v>
      </c>
      <c r="D117" s="34">
        <v>0.11405396348953996</v>
      </c>
      <c r="E117" s="34">
        <v>0.26104004459352975</v>
      </c>
      <c r="F117" s="34">
        <v>0.29603394119277487</v>
      </c>
      <c r="G117" s="34">
        <v>0.39132504668261964</v>
      </c>
      <c r="H117" s="34">
        <v>0.40372500905929226</v>
      </c>
      <c r="I117" s="34">
        <v>0.35725754197477688</v>
      </c>
      <c r="J117" s="34">
        <v>0.62586611484394872</v>
      </c>
      <c r="K117" s="34">
        <v>0.47137847097968644</v>
      </c>
      <c r="L117" s="34">
        <v>0.52728032670596114</v>
      </c>
    </row>
    <row r="118" spans="1:12" s="34" customFormat="1">
      <c r="B118" s="34">
        <v>-0.46376377420785853</v>
      </c>
      <c r="C118" s="34">
        <v>0.27118465926200835</v>
      </c>
      <c r="D118" s="34">
        <v>0.13679828046168244</v>
      </c>
      <c r="E118" s="34">
        <v>0.21701706027630913</v>
      </c>
      <c r="F118" s="34">
        <v>0.34078975032352776</v>
      </c>
      <c r="G118" s="34">
        <v>0.37848723856948463</v>
      </c>
      <c r="H118" s="34">
        <v>0.36153408677590171</v>
      </c>
      <c r="I118" s="34">
        <v>0.47374560896618123</v>
      </c>
      <c r="J118" s="34">
        <v>0.47137847097968638</v>
      </c>
      <c r="K118" s="34">
        <v>0.67038165389821947</v>
      </c>
      <c r="L118" s="34">
        <v>0.55002960994200878</v>
      </c>
    </row>
    <row r="119" spans="1:12" s="34" customFormat="1">
      <c r="B119" s="34">
        <v>-0.4713662649446364</v>
      </c>
      <c r="C119" s="34">
        <v>0.26176134020338776</v>
      </c>
      <c r="D119" s="34">
        <v>0.12865103915084303</v>
      </c>
      <c r="E119" s="34">
        <v>0.23458762064576902</v>
      </c>
      <c r="F119" s="34">
        <v>0.32385722882795837</v>
      </c>
      <c r="G119" s="34">
        <v>0.38128478147712308</v>
      </c>
      <c r="H119" s="34">
        <v>0.38069974433008802</v>
      </c>
      <c r="I119" s="34">
        <v>0.41620261628807881</v>
      </c>
      <c r="J119" s="34">
        <v>0.52728032670596114</v>
      </c>
      <c r="K119" s="34">
        <v>0.55002960994200889</v>
      </c>
      <c r="L119" s="34">
        <v>0.72020954704123674</v>
      </c>
    </row>
    <row r="120" spans="1:12" s="34" customFormat="1"/>
    <row r="121" spans="1:12" s="34" customFormat="1"/>
    <row r="122" spans="1:12" s="34" customFormat="1"/>
    <row r="123" spans="1:12" s="34" customFormat="1"/>
    <row r="124" spans="1:12" s="34" customFormat="1">
      <c r="A124" s="34" t="s">
        <v>87</v>
      </c>
      <c r="B124" s="34" t="s">
        <v>71</v>
      </c>
      <c r="D124" s="34" t="s">
        <v>88</v>
      </c>
    </row>
    <row r="125" spans="1:12" s="34" customFormat="1">
      <c r="B125" s="34">
        <f t="array" ref="B125:B135">MMULT(B109:L119,Q94:Q104)</f>
        <v>6.469610722415398</v>
      </c>
      <c r="D125" s="34">
        <v>6.48</v>
      </c>
    </row>
    <row r="126" spans="1:12" s="34" customFormat="1">
      <c r="A126">
        <v>4.4589999999999996</v>
      </c>
      <c r="B126" s="34">
        <v>0.53254996476935679</v>
      </c>
      <c r="D126" s="34">
        <v>0.45800000000000002</v>
      </c>
    </row>
    <row r="127" spans="1:12" s="34" customFormat="1">
      <c r="A127">
        <v>2.0169999999999999</v>
      </c>
      <c r="B127" s="34">
        <v>0.27846854458282155</v>
      </c>
      <c r="D127" s="34">
        <v>0.24249999999999999</v>
      </c>
    </row>
    <row r="128" spans="1:12" s="34" customFormat="1">
      <c r="A128">
        <v>4.5289999999999999</v>
      </c>
      <c r="B128" s="34">
        <v>-0.81101850935218311</v>
      </c>
      <c r="D128" s="34">
        <v>-0.70050000000000001</v>
      </c>
    </row>
    <row r="129" spans="1:4" s="34" customFormat="1">
      <c r="A129">
        <v>7.7539999999999996</v>
      </c>
      <c r="B129" s="34">
        <v>0.68397779925890934</v>
      </c>
      <c r="D129" s="34">
        <v>0.5927</v>
      </c>
    </row>
    <row r="130" spans="1:4" s="34" customFormat="1">
      <c r="A130">
        <v>6.431</v>
      </c>
      <c r="B130" s="34">
        <v>0.11484714789512163</v>
      </c>
      <c r="D130" s="34">
        <v>9.4299999999999995E-2</v>
      </c>
    </row>
    <row r="131" spans="1:4" s="34" customFormat="1">
      <c r="A131">
        <v>3.09</v>
      </c>
      <c r="B131" s="34">
        <v>-1.1286202845853559</v>
      </c>
      <c r="D131" s="34">
        <v>-0.96989999999999998</v>
      </c>
    </row>
    <row r="132" spans="1:4" s="34" customFormat="1">
      <c r="A132">
        <v>11.891</v>
      </c>
      <c r="B132" s="34">
        <v>1.6574423183278357</v>
      </c>
      <c r="D132" s="34">
        <v>1.413</v>
      </c>
    </row>
    <row r="133" spans="1:4" s="34" customFormat="1">
      <c r="A133">
        <v>2.6179999999999999</v>
      </c>
      <c r="B133" s="34">
        <v>-1.1964674037787821</v>
      </c>
      <c r="D133" s="34">
        <v>-1.0329999999999999</v>
      </c>
    </row>
    <row r="134" spans="1:4" s="34" customFormat="1">
      <c r="A134">
        <v>7.12</v>
      </c>
      <c r="B134" s="34">
        <v>0.37062829099596994</v>
      </c>
      <c r="D134" s="34">
        <v>0.30919999999999997</v>
      </c>
    </row>
    <row r="135" spans="1:4" s="34" customFormat="1">
      <c r="A135">
        <v>6.5860000000000003</v>
      </c>
      <c r="B135" s="34">
        <v>-0.31008292502150958</v>
      </c>
      <c r="D135" s="34">
        <v>-0.28620000000000001</v>
      </c>
    </row>
    <row r="136" spans="1:4" s="34" customFormat="1"/>
    <row r="137" spans="1:4">
      <c r="B137" s="34">
        <f t="array" ref="B137">CORREL(A126:A135,B126:B135)</f>
        <v>0.75349150541655396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0"/>
  <sheetViews>
    <sheetView topLeftCell="A65" workbookViewId="0">
      <selection sqref="A1:XFD1048576"/>
    </sheetView>
  </sheetViews>
  <sheetFormatPr baseColWidth="10" defaultColWidth="8.83203125" defaultRowHeight="15" x14ac:dyDescent="0"/>
  <sheetData>
    <row r="1" spans="1:27">
      <c r="A1">
        <v>1</v>
      </c>
      <c r="B1">
        <v>0</v>
      </c>
      <c r="C1">
        <v>0</v>
      </c>
      <c r="D1">
        <v>-99</v>
      </c>
      <c r="E1">
        <v>-99</v>
      </c>
    </row>
    <row r="2" spans="1:27">
      <c r="A2">
        <v>2</v>
      </c>
      <c r="B2">
        <v>0</v>
      </c>
      <c r="C2">
        <v>0</v>
      </c>
      <c r="D2">
        <v>-99</v>
      </c>
      <c r="E2">
        <v>-99</v>
      </c>
    </row>
    <row r="3" spans="1:27">
      <c r="A3">
        <v>3</v>
      </c>
      <c r="B3">
        <v>0</v>
      </c>
      <c r="C3">
        <v>0</v>
      </c>
      <c r="D3">
        <v>-99</v>
      </c>
      <c r="E3">
        <v>-99</v>
      </c>
    </row>
    <row r="4" spans="1:27">
      <c r="A4">
        <v>4</v>
      </c>
      <c r="B4">
        <v>1</v>
      </c>
      <c r="C4">
        <v>2</v>
      </c>
      <c r="D4">
        <v>1</v>
      </c>
      <c r="E4">
        <v>7.7359999999999998</v>
      </c>
    </row>
    <row r="5" spans="1:27">
      <c r="A5">
        <v>5</v>
      </c>
      <c r="B5">
        <v>1</v>
      </c>
      <c r="C5">
        <v>3</v>
      </c>
      <c r="D5">
        <v>2</v>
      </c>
      <c r="E5">
        <v>6.4880000000000004</v>
      </c>
    </row>
    <row r="6" spans="1:27">
      <c r="A6">
        <v>6</v>
      </c>
      <c r="B6">
        <v>4</v>
      </c>
      <c r="C6">
        <v>3</v>
      </c>
      <c r="D6">
        <v>1</v>
      </c>
      <c r="E6">
        <v>3.036</v>
      </c>
    </row>
    <row r="7" spans="1:27">
      <c r="A7">
        <v>7</v>
      </c>
      <c r="B7">
        <v>4</v>
      </c>
      <c r="C7">
        <v>5</v>
      </c>
      <c r="D7">
        <v>2</v>
      </c>
      <c r="E7">
        <v>11.887</v>
      </c>
    </row>
    <row r="8" spans="1:27">
      <c r="A8">
        <v>8</v>
      </c>
      <c r="B8">
        <v>6</v>
      </c>
      <c r="C8">
        <v>5</v>
      </c>
      <c r="D8">
        <v>1</v>
      </c>
      <c r="E8">
        <v>2.5880000000000001</v>
      </c>
    </row>
    <row r="9" spans="1:27">
      <c r="A9">
        <v>9</v>
      </c>
      <c r="B9">
        <v>7</v>
      </c>
      <c r="C9">
        <v>8</v>
      </c>
      <c r="D9">
        <v>2</v>
      </c>
      <c r="E9">
        <v>7.1589999999999998</v>
      </c>
    </row>
    <row r="10" spans="1:27">
      <c r="A10">
        <v>10</v>
      </c>
      <c r="B10">
        <v>9</v>
      </c>
      <c r="C10">
        <v>8</v>
      </c>
      <c r="D10">
        <v>1</v>
      </c>
      <c r="E10">
        <v>6.585</v>
      </c>
    </row>
    <row r="13" spans="1:27">
      <c r="B13" t="s">
        <v>79</v>
      </c>
      <c r="O13" t="s">
        <v>82</v>
      </c>
    </row>
    <row r="14" spans="1:27">
      <c r="B14" s="50">
        <v>1</v>
      </c>
      <c r="C14" s="50">
        <v>0</v>
      </c>
      <c r="D14" s="50">
        <v>0</v>
      </c>
      <c r="E14" s="50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34"/>
      <c r="M14" s="34"/>
      <c r="N14" s="34"/>
      <c r="O14" s="52">
        <v>1</v>
      </c>
      <c r="S14" s="51"/>
      <c r="T14" s="51"/>
      <c r="U14" s="51"/>
      <c r="V14" s="51"/>
      <c r="W14" s="51"/>
      <c r="X14" s="51"/>
      <c r="Y14" s="51"/>
      <c r="Z14" s="51"/>
      <c r="AA14" s="51"/>
    </row>
    <row r="15" spans="1:27">
      <c r="B15" s="50">
        <v>0</v>
      </c>
      <c r="C15" s="50">
        <v>1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34"/>
      <c r="M15" s="34"/>
      <c r="N15" s="34"/>
      <c r="O15" s="52">
        <v>1</v>
      </c>
      <c r="R15" s="51"/>
      <c r="T15" s="51"/>
      <c r="U15" s="51"/>
      <c r="V15" s="51"/>
      <c r="W15" s="51"/>
      <c r="X15" s="51"/>
      <c r="Y15" s="51"/>
      <c r="Z15" s="51"/>
      <c r="AA15" s="51"/>
    </row>
    <row r="16" spans="1:27">
      <c r="B16" s="50">
        <v>0</v>
      </c>
      <c r="C16" s="50">
        <v>0</v>
      </c>
      <c r="D16" s="50">
        <v>1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34"/>
      <c r="M16" s="34"/>
      <c r="N16" s="34"/>
      <c r="O16" s="52">
        <v>1</v>
      </c>
      <c r="R16" s="51"/>
      <c r="S16" s="51"/>
      <c r="U16" s="51"/>
      <c r="V16" s="51"/>
      <c r="W16" s="51"/>
      <c r="X16" s="51"/>
      <c r="Y16" s="51"/>
      <c r="Z16" s="51"/>
      <c r="AA16" s="51"/>
    </row>
    <row r="17" spans="2:27">
      <c r="B17" s="50">
        <v>0.5</v>
      </c>
      <c r="C17" s="50">
        <v>0.5</v>
      </c>
      <c r="D17" s="50">
        <v>0</v>
      </c>
      <c r="E17" s="50">
        <v>1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34"/>
      <c r="M17" s="34"/>
      <c r="N17" s="34"/>
      <c r="O17" s="52">
        <v>0.5</v>
      </c>
      <c r="T17" s="51"/>
      <c r="V17" s="51"/>
      <c r="W17" s="51"/>
      <c r="X17" s="51"/>
      <c r="Y17" s="51"/>
      <c r="Z17" s="51"/>
      <c r="AA17" s="51"/>
    </row>
    <row r="18" spans="2:27">
      <c r="B18" s="50">
        <v>0.5</v>
      </c>
      <c r="C18" s="50">
        <v>0</v>
      </c>
      <c r="D18" s="50">
        <v>0.5</v>
      </c>
      <c r="E18" s="50">
        <v>0</v>
      </c>
      <c r="F18" s="50">
        <v>1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34"/>
      <c r="M18" s="34"/>
      <c r="N18" s="34"/>
      <c r="O18" s="52">
        <v>0.5</v>
      </c>
      <c r="S18" s="51"/>
      <c r="U18" s="51"/>
      <c r="W18" s="51"/>
      <c r="X18" s="51"/>
      <c r="Y18" s="51"/>
      <c r="Z18" s="51"/>
      <c r="AA18" s="51"/>
    </row>
    <row r="19" spans="2:27">
      <c r="B19" s="50">
        <v>0.25</v>
      </c>
      <c r="C19" s="50">
        <v>0.25</v>
      </c>
      <c r="D19" s="50">
        <v>0.5</v>
      </c>
      <c r="E19" s="50">
        <v>0.5</v>
      </c>
      <c r="F19" s="50">
        <v>0</v>
      </c>
      <c r="G19" s="50">
        <v>1</v>
      </c>
      <c r="H19" s="50">
        <v>0</v>
      </c>
      <c r="I19" s="50">
        <v>0</v>
      </c>
      <c r="J19" s="50">
        <v>0</v>
      </c>
      <c r="K19" s="50">
        <v>0</v>
      </c>
      <c r="L19" s="34"/>
      <c r="M19" s="34"/>
      <c r="N19" s="34"/>
      <c r="O19" s="52">
        <v>0.5</v>
      </c>
      <c r="V19" s="51"/>
      <c r="X19" s="51"/>
      <c r="Y19" s="51"/>
      <c r="Z19" s="51"/>
      <c r="AA19" s="51"/>
    </row>
    <row r="20" spans="2:27">
      <c r="B20" s="50">
        <v>0.5</v>
      </c>
      <c r="C20" s="50">
        <v>0.25</v>
      </c>
      <c r="D20" s="50">
        <v>0.25</v>
      </c>
      <c r="E20" s="50">
        <v>0.5</v>
      </c>
      <c r="F20" s="50">
        <v>0.5</v>
      </c>
      <c r="G20" s="50">
        <v>0</v>
      </c>
      <c r="H20" s="50">
        <v>1</v>
      </c>
      <c r="I20" s="50">
        <v>0</v>
      </c>
      <c r="J20" s="50">
        <v>0</v>
      </c>
      <c r="K20" s="50">
        <v>0</v>
      </c>
      <c r="L20" s="34"/>
      <c r="M20" s="34"/>
      <c r="N20" s="34"/>
      <c r="O20" s="52">
        <v>0.5</v>
      </c>
      <c r="W20" s="51"/>
      <c r="Y20" s="51"/>
      <c r="Z20" s="51"/>
      <c r="AA20" s="51"/>
    </row>
    <row r="21" spans="2:27">
      <c r="B21" s="50">
        <v>0.375</v>
      </c>
      <c r="C21" s="50">
        <v>0.125</v>
      </c>
      <c r="D21" s="50">
        <v>0.5</v>
      </c>
      <c r="E21" s="50">
        <v>0.25</v>
      </c>
      <c r="F21" s="50">
        <v>0.5</v>
      </c>
      <c r="G21" s="50">
        <v>0.5</v>
      </c>
      <c r="H21" s="50">
        <v>0</v>
      </c>
      <c r="I21" s="50">
        <v>1</v>
      </c>
      <c r="J21" s="50">
        <v>0</v>
      </c>
      <c r="K21" s="50">
        <v>0</v>
      </c>
      <c r="L21" s="34"/>
      <c r="M21" s="34"/>
      <c r="N21" s="34"/>
      <c r="O21" s="52">
        <v>0.5</v>
      </c>
      <c r="X21" s="51"/>
      <c r="Z21" s="51"/>
      <c r="AA21" s="51"/>
    </row>
    <row r="22" spans="2:27">
      <c r="B22" s="50">
        <v>0.4375</v>
      </c>
      <c r="C22" s="50">
        <v>0.1875</v>
      </c>
      <c r="D22" s="50">
        <v>0.375</v>
      </c>
      <c r="E22" s="50">
        <v>0.375</v>
      </c>
      <c r="F22" s="50">
        <v>0.5</v>
      </c>
      <c r="G22" s="50">
        <v>0.25</v>
      </c>
      <c r="H22" s="50">
        <v>0.5</v>
      </c>
      <c r="I22" s="50">
        <v>0.5</v>
      </c>
      <c r="J22" s="50">
        <v>1</v>
      </c>
      <c r="K22" s="50">
        <v>0</v>
      </c>
      <c r="L22" s="34"/>
      <c r="M22" s="34"/>
      <c r="N22" s="34"/>
      <c r="O22" s="52">
        <v>0.421875</v>
      </c>
      <c r="AA22" s="51"/>
    </row>
    <row r="23" spans="2:27">
      <c r="B23" s="50">
        <v>0.40625</v>
      </c>
      <c r="C23" s="50">
        <v>0.15625</v>
      </c>
      <c r="D23" s="50">
        <v>0.4375</v>
      </c>
      <c r="E23" s="50">
        <v>0.3125</v>
      </c>
      <c r="F23" s="50">
        <v>0.5</v>
      </c>
      <c r="G23" s="50">
        <v>0.375</v>
      </c>
      <c r="H23" s="50">
        <v>0.25</v>
      </c>
      <c r="I23" s="50">
        <v>0.75</v>
      </c>
      <c r="J23" s="50">
        <v>0.5</v>
      </c>
      <c r="K23" s="50">
        <v>1</v>
      </c>
      <c r="L23" s="34"/>
      <c r="M23" s="34"/>
      <c r="N23" s="34"/>
      <c r="O23" s="52">
        <v>0.38672000000000001</v>
      </c>
    </row>
    <row r="26" spans="2:27">
      <c r="B26" s="34" t="s">
        <v>81</v>
      </c>
      <c r="C26" s="34"/>
      <c r="D26" s="34"/>
      <c r="E26" s="34"/>
      <c r="F26" s="34"/>
      <c r="G26" s="34"/>
      <c r="H26" s="34"/>
      <c r="I26" s="34"/>
      <c r="J26" s="34"/>
      <c r="K26" s="34"/>
      <c r="M26" t="s">
        <v>89</v>
      </c>
    </row>
    <row r="27" spans="2:27">
      <c r="B27" s="52">
        <f>O14</f>
        <v>1</v>
      </c>
      <c r="C27" s="52">
        <f>0</f>
        <v>0</v>
      </c>
      <c r="D27" s="52">
        <f>0</f>
        <v>0</v>
      </c>
      <c r="E27" s="52">
        <f>0</f>
        <v>0</v>
      </c>
      <c r="F27" s="52">
        <f>0</f>
        <v>0</v>
      </c>
      <c r="G27" s="52">
        <f>0</f>
        <v>0</v>
      </c>
      <c r="H27" s="52">
        <f>0</f>
        <v>0</v>
      </c>
      <c r="I27" s="52">
        <f>0</f>
        <v>0</v>
      </c>
      <c r="J27" s="52">
        <f>0</f>
        <v>0</v>
      </c>
      <c r="K27" s="52">
        <f>0</f>
        <v>0</v>
      </c>
      <c r="M27" s="57">
        <f t="array" ref="M27:V36">MINVERSE(B27:K36)</f>
        <v>1</v>
      </c>
      <c r="N27" s="57">
        <v>0</v>
      </c>
      <c r="O27" s="57">
        <v>0</v>
      </c>
      <c r="P27" s="57">
        <v>0</v>
      </c>
      <c r="Q27" s="57">
        <v>0</v>
      </c>
      <c r="R27" s="57">
        <v>0</v>
      </c>
      <c r="S27" s="57">
        <v>0</v>
      </c>
      <c r="T27" s="57">
        <v>0</v>
      </c>
      <c r="U27" s="57">
        <v>0</v>
      </c>
      <c r="V27" s="57">
        <v>0</v>
      </c>
    </row>
    <row r="28" spans="2:27">
      <c r="B28" s="52">
        <f>0</f>
        <v>0</v>
      </c>
      <c r="C28" s="52">
        <f>O15</f>
        <v>1</v>
      </c>
      <c r="D28" s="52">
        <f>0</f>
        <v>0</v>
      </c>
      <c r="E28" s="52">
        <f>0</f>
        <v>0</v>
      </c>
      <c r="F28" s="52">
        <f>0</f>
        <v>0</v>
      </c>
      <c r="G28" s="52">
        <f>0</f>
        <v>0</v>
      </c>
      <c r="H28" s="52">
        <f>0</f>
        <v>0</v>
      </c>
      <c r="I28" s="52">
        <f>0</f>
        <v>0</v>
      </c>
      <c r="J28" s="52">
        <f>0</f>
        <v>0</v>
      </c>
      <c r="K28" s="52">
        <f>0</f>
        <v>0</v>
      </c>
      <c r="M28" s="57">
        <v>0</v>
      </c>
      <c r="N28" s="57">
        <v>1</v>
      </c>
      <c r="O28" s="57">
        <v>0</v>
      </c>
      <c r="P28" s="57">
        <v>0</v>
      </c>
      <c r="Q28" s="57">
        <v>0</v>
      </c>
      <c r="R28" s="57">
        <v>0</v>
      </c>
      <c r="S28" s="57">
        <v>0</v>
      </c>
      <c r="T28" s="57">
        <v>0</v>
      </c>
      <c r="U28" s="57">
        <v>0</v>
      </c>
      <c r="V28" s="57">
        <v>0</v>
      </c>
    </row>
    <row r="29" spans="2:27">
      <c r="B29" s="52">
        <f>0</f>
        <v>0</v>
      </c>
      <c r="C29" s="52">
        <f>0</f>
        <v>0</v>
      </c>
      <c r="D29" s="52">
        <f>O16</f>
        <v>1</v>
      </c>
      <c r="E29" s="52">
        <f>0</f>
        <v>0</v>
      </c>
      <c r="F29" s="52">
        <f>0</f>
        <v>0</v>
      </c>
      <c r="G29" s="52">
        <f>0</f>
        <v>0</v>
      </c>
      <c r="H29" s="52">
        <f>0</f>
        <v>0</v>
      </c>
      <c r="I29" s="52">
        <f>0</f>
        <v>0</v>
      </c>
      <c r="J29" s="52">
        <f>0</f>
        <v>0</v>
      </c>
      <c r="K29" s="52">
        <f>0</f>
        <v>0</v>
      </c>
      <c r="M29" s="57">
        <v>0</v>
      </c>
      <c r="N29" s="57">
        <v>0</v>
      </c>
      <c r="O29" s="57">
        <v>1</v>
      </c>
      <c r="P29" s="57">
        <v>0</v>
      </c>
      <c r="Q29" s="57">
        <v>0</v>
      </c>
      <c r="R29" s="57">
        <v>0</v>
      </c>
      <c r="S29" s="57">
        <v>0</v>
      </c>
      <c r="T29" s="57">
        <v>0</v>
      </c>
      <c r="U29" s="57">
        <v>0</v>
      </c>
      <c r="V29" s="57">
        <v>0</v>
      </c>
    </row>
    <row r="30" spans="2:27">
      <c r="B30" s="52">
        <f>0</f>
        <v>0</v>
      </c>
      <c r="C30" s="52">
        <f>0</f>
        <v>0</v>
      </c>
      <c r="D30" s="52">
        <f>0</f>
        <v>0</v>
      </c>
      <c r="E30" s="52">
        <f>O17</f>
        <v>0.5</v>
      </c>
      <c r="F30" s="52">
        <f>0</f>
        <v>0</v>
      </c>
      <c r="G30" s="52">
        <f>0</f>
        <v>0</v>
      </c>
      <c r="H30" s="52">
        <f>0</f>
        <v>0</v>
      </c>
      <c r="I30" s="52">
        <f>0</f>
        <v>0</v>
      </c>
      <c r="J30" s="52">
        <f>0</f>
        <v>0</v>
      </c>
      <c r="K30" s="52">
        <f>0</f>
        <v>0</v>
      </c>
      <c r="M30" s="57">
        <v>0</v>
      </c>
      <c r="N30" s="57">
        <v>0</v>
      </c>
      <c r="O30" s="57">
        <v>0</v>
      </c>
      <c r="P30" s="57">
        <v>2</v>
      </c>
      <c r="Q30" s="57">
        <v>0</v>
      </c>
      <c r="R30" s="57">
        <v>0</v>
      </c>
      <c r="S30" s="57">
        <v>0</v>
      </c>
      <c r="T30" s="57">
        <v>0</v>
      </c>
      <c r="U30" s="57">
        <v>0</v>
      </c>
      <c r="V30" s="57">
        <v>0</v>
      </c>
    </row>
    <row r="31" spans="2:27">
      <c r="B31" s="52">
        <f>0</f>
        <v>0</v>
      </c>
      <c r="C31" s="52">
        <f>0</f>
        <v>0</v>
      </c>
      <c r="D31" s="52">
        <f>0</f>
        <v>0</v>
      </c>
      <c r="E31" s="52">
        <f>0</f>
        <v>0</v>
      </c>
      <c r="F31" s="52">
        <f>O18</f>
        <v>0.5</v>
      </c>
      <c r="G31" s="52">
        <f>0</f>
        <v>0</v>
      </c>
      <c r="H31" s="52">
        <f>0</f>
        <v>0</v>
      </c>
      <c r="I31" s="52">
        <f>0</f>
        <v>0</v>
      </c>
      <c r="J31" s="52">
        <f>0</f>
        <v>0</v>
      </c>
      <c r="K31" s="52">
        <f>0</f>
        <v>0</v>
      </c>
      <c r="M31" s="57">
        <v>0</v>
      </c>
      <c r="N31" s="57">
        <v>0</v>
      </c>
      <c r="O31" s="57">
        <v>0</v>
      </c>
      <c r="P31" s="57">
        <v>0</v>
      </c>
      <c r="Q31" s="57">
        <v>2</v>
      </c>
      <c r="R31" s="57">
        <v>0</v>
      </c>
      <c r="S31" s="57">
        <v>0</v>
      </c>
      <c r="T31" s="57">
        <v>0</v>
      </c>
      <c r="U31" s="57">
        <v>0</v>
      </c>
      <c r="V31" s="57">
        <v>0</v>
      </c>
    </row>
    <row r="32" spans="2:27">
      <c r="B32" s="52">
        <f>0</f>
        <v>0</v>
      </c>
      <c r="C32" s="52">
        <f>0</f>
        <v>0</v>
      </c>
      <c r="D32" s="52">
        <f>0</f>
        <v>0</v>
      </c>
      <c r="E32" s="52">
        <f>0</f>
        <v>0</v>
      </c>
      <c r="F32" s="52">
        <f>0</f>
        <v>0</v>
      </c>
      <c r="G32" s="52">
        <f>O19</f>
        <v>0.5</v>
      </c>
      <c r="H32" s="52">
        <f>0</f>
        <v>0</v>
      </c>
      <c r="I32" s="52">
        <f>0</f>
        <v>0</v>
      </c>
      <c r="J32" s="52">
        <f>0</f>
        <v>0</v>
      </c>
      <c r="K32" s="52">
        <f>0</f>
        <v>0</v>
      </c>
      <c r="M32" s="57">
        <v>0</v>
      </c>
      <c r="N32" s="57">
        <v>0</v>
      </c>
      <c r="O32" s="57">
        <v>0</v>
      </c>
      <c r="P32" s="57">
        <v>0</v>
      </c>
      <c r="Q32" s="57">
        <v>0</v>
      </c>
      <c r="R32" s="57">
        <v>2</v>
      </c>
      <c r="S32" s="57">
        <v>0</v>
      </c>
      <c r="T32" s="57">
        <v>0</v>
      </c>
      <c r="U32" s="57">
        <v>0</v>
      </c>
      <c r="V32" s="57">
        <v>0</v>
      </c>
    </row>
    <row r="33" spans="1:22">
      <c r="B33" s="52">
        <f>0</f>
        <v>0</v>
      </c>
      <c r="C33" s="52">
        <f>0</f>
        <v>0</v>
      </c>
      <c r="D33" s="52">
        <f>0</f>
        <v>0</v>
      </c>
      <c r="E33" s="52">
        <f>0</f>
        <v>0</v>
      </c>
      <c r="F33" s="52">
        <f>0</f>
        <v>0</v>
      </c>
      <c r="G33" s="52">
        <f>0</f>
        <v>0</v>
      </c>
      <c r="H33" s="52">
        <f>O20</f>
        <v>0.5</v>
      </c>
      <c r="I33" s="52">
        <f>0</f>
        <v>0</v>
      </c>
      <c r="J33" s="52">
        <f>0</f>
        <v>0</v>
      </c>
      <c r="K33" s="52">
        <f>0</f>
        <v>0</v>
      </c>
      <c r="M33" s="57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2</v>
      </c>
      <c r="T33" s="57">
        <v>0</v>
      </c>
      <c r="U33" s="57">
        <v>0</v>
      </c>
      <c r="V33" s="57">
        <v>0</v>
      </c>
    </row>
    <row r="34" spans="1:22">
      <c r="B34" s="52">
        <f>0</f>
        <v>0</v>
      </c>
      <c r="C34" s="52">
        <f>0</f>
        <v>0</v>
      </c>
      <c r="D34" s="52">
        <f>0</f>
        <v>0</v>
      </c>
      <c r="E34" s="52">
        <f>0</f>
        <v>0</v>
      </c>
      <c r="F34" s="52">
        <f>0</f>
        <v>0</v>
      </c>
      <c r="G34" s="52">
        <f>0</f>
        <v>0</v>
      </c>
      <c r="H34" s="52">
        <f>0</f>
        <v>0</v>
      </c>
      <c r="I34" s="52">
        <f>O21</f>
        <v>0.5</v>
      </c>
      <c r="J34" s="52">
        <f>0</f>
        <v>0</v>
      </c>
      <c r="K34" s="52">
        <f>0</f>
        <v>0</v>
      </c>
      <c r="M34" s="57">
        <v>0</v>
      </c>
      <c r="N34" s="57">
        <v>0</v>
      </c>
      <c r="O34" s="57">
        <v>0</v>
      </c>
      <c r="P34" s="57">
        <v>0</v>
      </c>
      <c r="Q34" s="57">
        <v>0</v>
      </c>
      <c r="R34" s="57">
        <v>0</v>
      </c>
      <c r="S34" s="57">
        <v>0</v>
      </c>
      <c r="T34" s="57">
        <v>2</v>
      </c>
      <c r="U34" s="57">
        <v>0</v>
      </c>
      <c r="V34" s="57">
        <v>0</v>
      </c>
    </row>
    <row r="35" spans="1:22">
      <c r="B35" s="52">
        <f>0</f>
        <v>0</v>
      </c>
      <c r="C35" s="52">
        <f>0</f>
        <v>0</v>
      </c>
      <c r="D35" s="52">
        <f>0</f>
        <v>0</v>
      </c>
      <c r="E35" s="52">
        <f>0</f>
        <v>0</v>
      </c>
      <c r="F35" s="52">
        <f>0</f>
        <v>0</v>
      </c>
      <c r="G35" s="52">
        <f>0</f>
        <v>0</v>
      </c>
      <c r="H35" s="52">
        <f>0</f>
        <v>0</v>
      </c>
      <c r="I35" s="52">
        <f>0</f>
        <v>0</v>
      </c>
      <c r="J35" s="52">
        <f>O22</f>
        <v>0.421875</v>
      </c>
      <c r="K35" s="52">
        <f>0</f>
        <v>0</v>
      </c>
      <c r="M35" s="57">
        <v>0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57">
        <v>0</v>
      </c>
      <c r="U35" s="57">
        <v>2.3703703703703702</v>
      </c>
      <c r="V35" s="57">
        <v>0</v>
      </c>
    </row>
    <row r="36" spans="1:22">
      <c r="B36" s="52">
        <f>0</f>
        <v>0</v>
      </c>
      <c r="C36" s="52">
        <f>0</f>
        <v>0</v>
      </c>
      <c r="D36" s="52">
        <f>0</f>
        <v>0</v>
      </c>
      <c r="E36" s="52">
        <f>0</f>
        <v>0</v>
      </c>
      <c r="F36" s="52">
        <f>0</f>
        <v>0</v>
      </c>
      <c r="G36" s="52">
        <f>0</f>
        <v>0</v>
      </c>
      <c r="H36" s="52">
        <f>0</f>
        <v>0</v>
      </c>
      <c r="I36" s="52">
        <f>0</f>
        <v>0</v>
      </c>
      <c r="J36" s="52">
        <f>0</f>
        <v>0</v>
      </c>
      <c r="K36" s="52">
        <f>O23</f>
        <v>0.38672000000000001</v>
      </c>
      <c r="M36" s="57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7">
        <v>0</v>
      </c>
      <c r="U36" s="57">
        <v>0</v>
      </c>
      <c r="V36" s="57">
        <v>2.5858502275548201</v>
      </c>
    </row>
    <row r="40" spans="1:22">
      <c r="B40" t="s">
        <v>1</v>
      </c>
      <c r="F40" t="s">
        <v>25</v>
      </c>
      <c r="Q40" t="s">
        <v>19</v>
      </c>
    </row>
    <row r="41" spans="1:22">
      <c r="B41" s="55">
        <v>1</v>
      </c>
      <c r="C41" s="44"/>
      <c r="F41" s="56">
        <v>0</v>
      </c>
      <c r="G41" s="56">
        <v>0</v>
      </c>
      <c r="H41" s="56">
        <v>0</v>
      </c>
      <c r="I41" s="56">
        <v>1</v>
      </c>
      <c r="J41" s="56">
        <v>0</v>
      </c>
      <c r="K41" s="56">
        <v>0</v>
      </c>
      <c r="L41" s="56">
        <v>0</v>
      </c>
      <c r="M41" s="56">
        <v>0</v>
      </c>
      <c r="N41" s="56">
        <v>0</v>
      </c>
      <c r="O41" s="56">
        <v>0</v>
      </c>
      <c r="Q41">
        <f t="array" ref="Q41:Q47">E4:E10</f>
        <v>7.7359999999999998</v>
      </c>
    </row>
    <row r="42" spans="1:22">
      <c r="B42" s="55">
        <v>1</v>
      </c>
      <c r="C42" s="44"/>
      <c r="F42" s="56">
        <v>0</v>
      </c>
      <c r="G42" s="56">
        <v>0</v>
      </c>
      <c r="H42" s="56">
        <v>0</v>
      </c>
      <c r="I42" s="56">
        <v>0</v>
      </c>
      <c r="J42" s="56">
        <v>1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Q42">
        <v>6.4880000000000004</v>
      </c>
    </row>
    <row r="43" spans="1:22">
      <c r="B43" s="55">
        <v>1</v>
      </c>
      <c r="C43" s="44"/>
      <c r="F43" s="56">
        <v>0</v>
      </c>
      <c r="G43" s="56">
        <v>0</v>
      </c>
      <c r="H43" s="56">
        <v>0</v>
      </c>
      <c r="I43" s="56">
        <v>0</v>
      </c>
      <c r="J43" s="56">
        <v>0</v>
      </c>
      <c r="K43" s="56">
        <v>1</v>
      </c>
      <c r="L43" s="56">
        <v>0</v>
      </c>
      <c r="M43" s="56">
        <v>0</v>
      </c>
      <c r="N43" s="56">
        <v>0</v>
      </c>
      <c r="O43" s="56">
        <v>0</v>
      </c>
      <c r="Q43">
        <v>3.036</v>
      </c>
    </row>
    <row r="44" spans="1:22">
      <c r="B44" s="55">
        <v>1</v>
      </c>
      <c r="C44" s="44"/>
      <c r="F44" s="56">
        <v>0</v>
      </c>
      <c r="G44" s="56">
        <v>0</v>
      </c>
      <c r="H44" s="56">
        <v>0</v>
      </c>
      <c r="I44" s="56">
        <v>0</v>
      </c>
      <c r="J44" s="56">
        <v>0</v>
      </c>
      <c r="K44" s="56">
        <v>0</v>
      </c>
      <c r="L44" s="56">
        <v>1</v>
      </c>
      <c r="M44" s="56">
        <v>0</v>
      </c>
      <c r="N44" s="56">
        <v>0</v>
      </c>
      <c r="O44" s="56">
        <v>0</v>
      </c>
      <c r="Q44">
        <v>11.887</v>
      </c>
    </row>
    <row r="45" spans="1:22">
      <c r="B45" s="55">
        <v>1</v>
      </c>
      <c r="C45" s="44"/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1</v>
      </c>
      <c r="N45" s="56">
        <v>0</v>
      </c>
      <c r="O45" s="56">
        <v>0</v>
      </c>
      <c r="Q45">
        <v>2.5880000000000001</v>
      </c>
    </row>
    <row r="46" spans="1:22">
      <c r="B46" s="55">
        <v>1</v>
      </c>
      <c r="C46" s="44"/>
      <c r="F46" s="56">
        <v>0</v>
      </c>
      <c r="G46" s="56">
        <v>0</v>
      </c>
      <c r="H46" s="56">
        <v>0</v>
      </c>
      <c r="I46" s="56">
        <v>0</v>
      </c>
      <c r="J46" s="56">
        <v>0</v>
      </c>
      <c r="K46" s="56">
        <v>0</v>
      </c>
      <c r="L46" s="56">
        <v>0</v>
      </c>
      <c r="M46" s="56">
        <v>0</v>
      </c>
      <c r="N46" s="56">
        <v>1</v>
      </c>
      <c r="O46" s="56">
        <v>0</v>
      </c>
      <c r="Q46">
        <v>7.1589999999999998</v>
      </c>
    </row>
    <row r="47" spans="1:22">
      <c r="B47" s="55">
        <v>1</v>
      </c>
      <c r="C47" s="44"/>
      <c r="F47" s="56">
        <v>0</v>
      </c>
      <c r="G47" s="56">
        <v>0</v>
      </c>
      <c r="H47" s="56">
        <v>0</v>
      </c>
      <c r="I47" s="56">
        <v>0</v>
      </c>
      <c r="J47" s="56">
        <v>0</v>
      </c>
      <c r="K47" s="56">
        <v>0</v>
      </c>
      <c r="L47" s="56">
        <v>0</v>
      </c>
      <c r="M47" s="56">
        <v>0</v>
      </c>
      <c r="N47" s="56">
        <v>0</v>
      </c>
      <c r="O47" s="56">
        <v>1</v>
      </c>
      <c r="Q47">
        <v>6.585</v>
      </c>
    </row>
    <row r="48" spans="1:2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</row>
    <row r="49" spans="1:18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</row>
    <row r="50" spans="1:18">
      <c r="A50" s="34"/>
      <c r="B50" s="34" t="s">
        <v>2</v>
      </c>
      <c r="C50" s="34"/>
      <c r="D50" s="34"/>
      <c r="E50" s="34"/>
      <c r="F50" s="34" t="s">
        <v>90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 t="s">
        <v>20</v>
      </c>
      <c r="R50" s="34"/>
    </row>
    <row r="51" spans="1:18">
      <c r="A51" s="34"/>
      <c r="B51" s="34">
        <f t="array" ref="B51">MMULT(TRANSPOSE(B41:B47),B41:B47)</f>
        <v>7</v>
      </c>
      <c r="C51" s="34"/>
      <c r="D51" s="34"/>
      <c r="E51" s="34"/>
      <c r="F51" s="34">
        <f t="array" ref="F51:O51">MMULT((MMULT(TRANSPOSE(B41:B47),F41:O47)),B14:K23)</f>
        <v>2.96875</v>
      </c>
      <c r="G51" s="34">
        <v>1.46875</v>
      </c>
      <c r="H51" s="34">
        <v>2.5625</v>
      </c>
      <c r="I51" s="34">
        <v>2.9375</v>
      </c>
      <c r="J51" s="34">
        <v>3</v>
      </c>
      <c r="K51" s="34">
        <v>2.125</v>
      </c>
      <c r="L51" s="34">
        <v>1.75</v>
      </c>
      <c r="M51" s="34">
        <v>2.25</v>
      </c>
      <c r="N51" s="34">
        <v>1.5</v>
      </c>
      <c r="O51" s="34">
        <v>1</v>
      </c>
      <c r="P51" s="34"/>
      <c r="Q51" s="34">
        <f t="array" ref="Q51">MMULT(TRANSPOSE(B41:B47),Q41:Q47)</f>
        <v>45.479000000000006</v>
      </c>
      <c r="R51" s="34"/>
    </row>
    <row r="52" spans="1:18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</row>
    <row r="53" spans="1:18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</row>
    <row r="54" spans="1:18">
      <c r="A54" s="34"/>
      <c r="B54" s="34" t="s">
        <v>91</v>
      </c>
      <c r="C54" s="34"/>
      <c r="D54" s="34"/>
      <c r="E54" s="34"/>
      <c r="F54" s="34" t="s">
        <v>92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 t="s">
        <v>93</v>
      </c>
      <c r="R54" s="34"/>
    </row>
    <row r="55" spans="1:18">
      <c r="A55" s="34"/>
      <c r="B55" s="34">
        <f t="array" ref="B55:B64">MMULT((MMULT(TRANSPOSE(B14:K23),TRANSPOSE(F41:O47))),B41:B47)</f>
        <v>2.96875</v>
      </c>
      <c r="C55" s="34"/>
      <c r="D55" s="34"/>
      <c r="E55" s="34"/>
      <c r="F55" s="34">
        <f t="array" ref="F55:O64">MMULT(TRANSPOSE(B14:K23),(MMULT((MMULT(TRANSPOSE(F41:O47),F41:O47)),(B14:K23))))</f>
        <v>1.3095703125</v>
      </c>
      <c r="G55" s="34">
        <v>0.6298828125</v>
      </c>
      <c r="H55" s="34">
        <v>1.029296875</v>
      </c>
      <c r="I55" s="34">
        <v>1.259765625</v>
      </c>
      <c r="J55" s="34">
        <v>1.359375</v>
      </c>
      <c r="K55" s="34">
        <v>0.69921875</v>
      </c>
      <c r="L55" s="34">
        <v>0.8203125</v>
      </c>
      <c r="M55" s="34">
        <v>0.8984375</v>
      </c>
      <c r="N55" s="34">
        <v>0.640625</v>
      </c>
      <c r="O55" s="34">
        <v>0.40625</v>
      </c>
      <c r="P55" s="34"/>
      <c r="Q55" s="34">
        <f t="array" ref="Q55:Q64">MMULT(TRANSPOSE(B14:K23),MMULT(TRANSPOSE(F41:O47),Q41:Q47))</f>
        <v>20.592218750000001</v>
      </c>
      <c r="R55" s="34"/>
    </row>
    <row r="56" spans="1:18">
      <c r="A56" s="34"/>
      <c r="B56" s="34">
        <v>1.46875</v>
      </c>
      <c r="C56" s="34"/>
      <c r="D56" s="34"/>
      <c r="E56" s="34"/>
      <c r="F56" s="34">
        <v>0.6298828125</v>
      </c>
      <c r="G56" s="34">
        <v>0.4501953125</v>
      </c>
      <c r="H56" s="34">
        <v>0.388671875</v>
      </c>
      <c r="I56" s="34">
        <v>0.900390625</v>
      </c>
      <c r="J56" s="34">
        <v>0.359375</v>
      </c>
      <c r="K56" s="34">
        <v>0.41796875</v>
      </c>
      <c r="L56" s="34">
        <v>0.3828125</v>
      </c>
      <c r="M56" s="34">
        <v>0.3359375</v>
      </c>
      <c r="N56" s="34">
        <v>0.265625</v>
      </c>
      <c r="O56" s="34">
        <v>0.15625</v>
      </c>
      <c r="P56" s="34"/>
      <c r="Q56" s="34">
        <v>10.293468750000001</v>
      </c>
      <c r="R56" s="34"/>
    </row>
    <row r="57" spans="1:18">
      <c r="A57" s="34"/>
      <c r="B57" s="34">
        <v>2.5625</v>
      </c>
      <c r="C57" s="34"/>
      <c r="D57" s="34"/>
      <c r="E57" s="34"/>
      <c r="F57" s="34">
        <v>1.029296875</v>
      </c>
      <c r="G57" s="34">
        <v>0.388671875</v>
      </c>
      <c r="H57" s="34">
        <v>1.14453125</v>
      </c>
      <c r="I57" s="34">
        <v>0.77734375</v>
      </c>
      <c r="J57" s="34">
        <v>1.28125</v>
      </c>
      <c r="K57" s="34">
        <v>1.0078125</v>
      </c>
      <c r="L57" s="34">
        <v>0.546875</v>
      </c>
      <c r="M57" s="34">
        <v>1.015625</v>
      </c>
      <c r="N57" s="34">
        <v>0.59375</v>
      </c>
      <c r="O57" s="34">
        <v>0.4375</v>
      </c>
      <c r="P57" s="34"/>
      <c r="Q57" s="34">
        <v>14.593312500000001</v>
      </c>
      <c r="R57" s="34"/>
    </row>
    <row r="58" spans="1:18">
      <c r="A58" s="34"/>
      <c r="B58" s="34">
        <v>2.9375</v>
      </c>
      <c r="C58" s="34"/>
      <c r="D58" s="34"/>
      <c r="E58" s="34"/>
      <c r="F58" s="34">
        <v>1.259765625</v>
      </c>
      <c r="G58" s="34">
        <v>0.900390625</v>
      </c>
      <c r="H58" s="34">
        <v>0.77734375</v>
      </c>
      <c r="I58" s="34">
        <v>1.80078125</v>
      </c>
      <c r="J58" s="34">
        <v>0.71875</v>
      </c>
      <c r="K58" s="34">
        <v>0.8359375</v>
      </c>
      <c r="L58" s="34">
        <v>0.765625</v>
      </c>
      <c r="M58" s="34">
        <v>0.671875</v>
      </c>
      <c r="N58" s="34">
        <v>0.53125</v>
      </c>
      <c r="O58" s="34">
        <v>0.3125</v>
      </c>
      <c r="P58" s="34"/>
      <c r="Q58" s="34">
        <v>20.586937500000001</v>
      </c>
      <c r="R58" s="34"/>
    </row>
    <row r="59" spans="1:18">
      <c r="A59" s="34"/>
      <c r="B59" s="34">
        <v>3</v>
      </c>
      <c r="C59" s="34"/>
      <c r="D59" s="34"/>
      <c r="E59" s="34"/>
      <c r="F59" s="34">
        <v>1.359375</v>
      </c>
      <c r="G59" s="34">
        <v>0.359375</v>
      </c>
      <c r="H59" s="34">
        <v>1.28125</v>
      </c>
      <c r="I59" s="34">
        <v>0.71875</v>
      </c>
      <c r="J59" s="34">
        <v>2</v>
      </c>
      <c r="K59" s="34">
        <v>0.5625</v>
      </c>
      <c r="L59" s="34">
        <v>0.875</v>
      </c>
      <c r="M59" s="34">
        <v>1.125</v>
      </c>
      <c r="N59" s="34">
        <v>0.75</v>
      </c>
      <c r="O59" s="34">
        <v>0.5</v>
      </c>
      <c r="P59" s="34"/>
      <c r="Q59" s="34">
        <v>20.5975</v>
      </c>
      <c r="R59" s="34"/>
    </row>
    <row r="60" spans="1:18">
      <c r="A60" s="34"/>
      <c r="B60" s="34">
        <v>2.125</v>
      </c>
      <c r="C60" s="34"/>
      <c r="D60" s="34"/>
      <c r="E60" s="34"/>
      <c r="F60" s="34">
        <v>0.69921875</v>
      </c>
      <c r="G60" s="34">
        <v>0.41796875</v>
      </c>
      <c r="H60" s="34">
        <v>1.0078125</v>
      </c>
      <c r="I60" s="34">
        <v>0.8359375</v>
      </c>
      <c r="J60" s="34">
        <v>0.5625</v>
      </c>
      <c r="K60" s="34">
        <v>1.453125</v>
      </c>
      <c r="L60" s="34">
        <v>0.21875</v>
      </c>
      <c r="M60" s="34">
        <v>0.90625</v>
      </c>
      <c r="N60" s="34">
        <v>0.4375</v>
      </c>
      <c r="O60" s="34">
        <v>0.375</v>
      </c>
      <c r="P60" s="34"/>
      <c r="Q60" s="34">
        <v>8.5891249999999992</v>
      </c>
      <c r="R60" s="34"/>
    </row>
    <row r="61" spans="1:18">
      <c r="A61" s="34"/>
      <c r="B61" s="34">
        <v>1.75</v>
      </c>
      <c r="C61" s="34"/>
      <c r="D61" s="34"/>
      <c r="E61" s="34"/>
      <c r="F61" s="34">
        <v>0.8203125</v>
      </c>
      <c r="G61" s="34">
        <v>0.3828125</v>
      </c>
      <c r="H61" s="34">
        <v>0.546875</v>
      </c>
      <c r="I61" s="34">
        <v>0.765625</v>
      </c>
      <c r="J61" s="34">
        <v>0.875</v>
      </c>
      <c r="K61" s="34">
        <v>0.21875</v>
      </c>
      <c r="L61" s="34">
        <v>1.3125</v>
      </c>
      <c r="M61" s="34">
        <v>0.4375</v>
      </c>
      <c r="N61" s="34">
        <v>0.625</v>
      </c>
      <c r="O61" s="34">
        <v>0.25</v>
      </c>
      <c r="P61" s="34"/>
      <c r="Q61" s="34">
        <v>17.112749999999998</v>
      </c>
      <c r="R61" s="34"/>
    </row>
    <row r="62" spans="1:18">
      <c r="A62" s="34"/>
      <c r="B62" s="34">
        <v>2.25</v>
      </c>
      <c r="C62" s="34"/>
      <c r="D62" s="34"/>
      <c r="E62" s="34"/>
      <c r="F62" s="34">
        <v>0.8984375</v>
      </c>
      <c r="G62" s="34">
        <v>0.3359375</v>
      </c>
      <c r="H62" s="34">
        <v>1.015625</v>
      </c>
      <c r="I62" s="34">
        <v>0.671875</v>
      </c>
      <c r="J62" s="34">
        <v>1.125</v>
      </c>
      <c r="K62" s="34">
        <v>0.90625</v>
      </c>
      <c r="L62" s="34">
        <v>0.4375</v>
      </c>
      <c r="M62" s="34">
        <v>1.8125</v>
      </c>
      <c r="N62" s="34">
        <v>0.875</v>
      </c>
      <c r="O62" s="34">
        <v>0.75</v>
      </c>
      <c r="P62" s="34"/>
      <c r="Q62" s="34">
        <v>11.106249999999999</v>
      </c>
      <c r="R62" s="34"/>
    </row>
    <row r="63" spans="1:18">
      <c r="A63" s="34"/>
      <c r="B63" s="34">
        <v>1.5</v>
      </c>
      <c r="C63" s="34"/>
      <c r="D63" s="34"/>
      <c r="E63" s="34"/>
      <c r="F63" s="34">
        <v>0.640625</v>
      </c>
      <c r="G63" s="34">
        <v>0.265625</v>
      </c>
      <c r="H63" s="34">
        <v>0.59375</v>
      </c>
      <c r="I63" s="34">
        <v>0.53125</v>
      </c>
      <c r="J63" s="34">
        <v>0.75</v>
      </c>
      <c r="K63" s="34">
        <v>0.4375</v>
      </c>
      <c r="L63" s="34">
        <v>0.625</v>
      </c>
      <c r="M63" s="34">
        <v>0.875</v>
      </c>
      <c r="N63" s="34">
        <v>1.25</v>
      </c>
      <c r="O63" s="34">
        <v>0.5</v>
      </c>
      <c r="P63" s="34"/>
      <c r="Q63" s="34">
        <v>10.451499999999999</v>
      </c>
      <c r="R63" s="34"/>
    </row>
    <row r="64" spans="1:18">
      <c r="A64" s="34"/>
      <c r="B64" s="34">
        <v>1</v>
      </c>
      <c r="C64" s="34"/>
      <c r="D64" s="34"/>
      <c r="E64" s="34"/>
      <c r="F64" s="34">
        <v>0.40625</v>
      </c>
      <c r="G64" s="34">
        <v>0.15625</v>
      </c>
      <c r="H64" s="34">
        <v>0.4375</v>
      </c>
      <c r="I64" s="34">
        <v>0.3125</v>
      </c>
      <c r="J64" s="34">
        <v>0.5</v>
      </c>
      <c r="K64" s="34">
        <v>0.375</v>
      </c>
      <c r="L64" s="34">
        <v>0.25</v>
      </c>
      <c r="M64" s="34">
        <v>0.75</v>
      </c>
      <c r="N64" s="34">
        <v>0.5</v>
      </c>
      <c r="O64" s="34">
        <v>1</v>
      </c>
      <c r="P64" s="34"/>
      <c r="Q64" s="34">
        <v>6.585</v>
      </c>
      <c r="R64" s="34"/>
    </row>
    <row r="65" spans="1:18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</row>
    <row r="66" spans="1:18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</row>
    <row r="67" spans="1:18">
      <c r="A67" s="34" t="s">
        <v>85</v>
      </c>
      <c r="B67" s="34">
        <v>20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</row>
    <row r="68" spans="1:18">
      <c r="A68" s="34" t="s">
        <v>86</v>
      </c>
      <c r="B68" s="34">
        <v>40</v>
      </c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</row>
    <row r="69" spans="1:18" s="34" customFormat="1"/>
    <row r="70" spans="1:18" s="34" customFormat="1">
      <c r="A70" s="34" t="s">
        <v>44</v>
      </c>
      <c r="B70" s="34">
        <f>B68/B67</f>
        <v>2</v>
      </c>
    </row>
    <row r="71" spans="1:18" s="34" customFormat="1"/>
    <row r="72" spans="1:18" s="34" customFormat="1"/>
    <row r="73" spans="1:18" s="34" customFormat="1">
      <c r="B73" s="34" t="s">
        <v>52</v>
      </c>
      <c r="Q73" s="34" t="s">
        <v>54</v>
      </c>
    </row>
    <row r="74" spans="1:18">
      <c r="A74" s="34"/>
      <c r="B74" s="34">
        <f t="array" ref="B74">B51</f>
        <v>7</v>
      </c>
      <c r="C74" s="34">
        <f t="array" ref="C74:L74">F51:O51</f>
        <v>2.96875</v>
      </c>
      <c r="D74" s="34">
        <v>1.46875</v>
      </c>
      <c r="E74" s="34">
        <v>2.5625</v>
      </c>
      <c r="F74" s="34">
        <v>2.9375</v>
      </c>
      <c r="G74" s="34">
        <v>3</v>
      </c>
      <c r="H74" s="34">
        <v>2.125</v>
      </c>
      <c r="I74" s="34">
        <v>1.75</v>
      </c>
      <c r="J74" s="34">
        <v>2.25</v>
      </c>
      <c r="K74" s="34">
        <v>1.5</v>
      </c>
      <c r="L74" s="34">
        <v>1</v>
      </c>
      <c r="M74" s="34"/>
      <c r="N74" s="34"/>
      <c r="O74" s="34"/>
      <c r="P74" s="34"/>
      <c r="Q74" s="34">
        <f t="array" ref="Q74">Q51</f>
        <v>45.479000000000006</v>
      </c>
      <c r="R74" s="34"/>
    </row>
    <row r="75" spans="1:18">
      <c r="A75" s="34"/>
      <c r="B75" s="34">
        <f t="array" ref="B75:B84">B55:B64</f>
        <v>2.96875</v>
      </c>
      <c r="C75" s="34">
        <f t="array" ref="C75:L84">F55:O64+(M27:V36*B70)</f>
        <v>3.3095703125</v>
      </c>
      <c r="D75" s="34">
        <v>0.6298828125</v>
      </c>
      <c r="E75" s="34">
        <v>1.029296875</v>
      </c>
      <c r="F75" s="34">
        <v>1.259765625</v>
      </c>
      <c r="G75" s="34">
        <v>1.359375</v>
      </c>
      <c r="H75" s="34">
        <v>0.69921875</v>
      </c>
      <c r="I75" s="34">
        <v>0.8203125</v>
      </c>
      <c r="J75" s="34">
        <v>0.8984375</v>
      </c>
      <c r="K75" s="34">
        <v>0.640625</v>
      </c>
      <c r="L75" s="34">
        <v>0.40625</v>
      </c>
      <c r="M75" s="34"/>
      <c r="N75" s="34"/>
      <c r="O75" s="34"/>
      <c r="P75" s="34"/>
      <c r="Q75" s="34">
        <f t="array" ref="Q75:Q84">Q55:Q64</f>
        <v>20.592218750000001</v>
      </c>
      <c r="R75" s="34"/>
    </row>
    <row r="76" spans="1:18">
      <c r="A76" s="34"/>
      <c r="B76" s="34">
        <v>1.46875</v>
      </c>
      <c r="C76" s="34">
        <v>0.6298828125</v>
      </c>
      <c r="D76" s="34">
        <v>2.4501953125</v>
      </c>
      <c r="E76" s="34">
        <v>0.388671875</v>
      </c>
      <c r="F76" s="34">
        <v>0.900390625</v>
      </c>
      <c r="G76" s="34">
        <v>0.359375</v>
      </c>
      <c r="H76" s="34">
        <v>0.41796875</v>
      </c>
      <c r="I76" s="34">
        <v>0.3828125</v>
      </c>
      <c r="J76" s="34">
        <v>0.3359375</v>
      </c>
      <c r="K76" s="34">
        <v>0.265625</v>
      </c>
      <c r="L76" s="34">
        <v>0.15625</v>
      </c>
      <c r="M76" s="34"/>
      <c r="N76" s="34"/>
      <c r="O76" s="34"/>
      <c r="P76" s="34"/>
      <c r="Q76" s="34">
        <v>10.293468750000001</v>
      </c>
      <c r="R76" s="34"/>
    </row>
    <row r="77" spans="1:18">
      <c r="A77" s="34"/>
      <c r="B77" s="34">
        <v>2.5625</v>
      </c>
      <c r="C77" s="34">
        <v>1.029296875</v>
      </c>
      <c r="D77" s="34">
        <v>0.388671875</v>
      </c>
      <c r="E77" s="34">
        <v>3.14453125</v>
      </c>
      <c r="F77" s="34">
        <v>0.77734375</v>
      </c>
      <c r="G77" s="34">
        <v>1.28125</v>
      </c>
      <c r="H77" s="34">
        <v>1.0078125</v>
      </c>
      <c r="I77" s="34">
        <v>0.546875</v>
      </c>
      <c r="J77" s="34">
        <v>1.015625</v>
      </c>
      <c r="K77" s="34">
        <v>0.59375</v>
      </c>
      <c r="L77" s="34">
        <v>0.4375</v>
      </c>
      <c r="M77" s="34"/>
      <c r="N77" s="34"/>
      <c r="O77" s="34"/>
      <c r="P77" s="34"/>
      <c r="Q77" s="34">
        <v>14.593312500000001</v>
      </c>
      <c r="R77" s="34"/>
    </row>
    <row r="78" spans="1:18">
      <c r="A78" s="34"/>
      <c r="B78" s="34">
        <v>2.9375</v>
      </c>
      <c r="C78" s="34">
        <v>1.259765625</v>
      </c>
      <c r="D78" s="34">
        <v>0.900390625</v>
      </c>
      <c r="E78" s="34">
        <v>0.77734375</v>
      </c>
      <c r="F78" s="34">
        <v>5.80078125</v>
      </c>
      <c r="G78" s="34">
        <v>0.71875</v>
      </c>
      <c r="H78" s="34">
        <v>0.8359375</v>
      </c>
      <c r="I78" s="34">
        <v>0.765625</v>
      </c>
      <c r="J78" s="34">
        <v>0.671875</v>
      </c>
      <c r="K78" s="34">
        <v>0.53125</v>
      </c>
      <c r="L78" s="34">
        <v>0.3125</v>
      </c>
      <c r="M78" s="34"/>
      <c r="N78" s="34"/>
      <c r="O78" s="34"/>
      <c r="P78" s="34"/>
      <c r="Q78" s="34">
        <v>20.586937500000001</v>
      </c>
      <c r="R78" s="34"/>
    </row>
    <row r="79" spans="1:18">
      <c r="A79" s="34"/>
      <c r="B79" s="34">
        <v>3</v>
      </c>
      <c r="C79" s="34">
        <v>1.359375</v>
      </c>
      <c r="D79" s="34">
        <v>0.359375</v>
      </c>
      <c r="E79" s="34">
        <v>1.28125</v>
      </c>
      <c r="F79" s="34">
        <v>0.71875</v>
      </c>
      <c r="G79" s="34">
        <v>6</v>
      </c>
      <c r="H79" s="34">
        <v>0.5625</v>
      </c>
      <c r="I79" s="34">
        <v>0.875</v>
      </c>
      <c r="J79" s="34">
        <v>1.125</v>
      </c>
      <c r="K79" s="34">
        <v>0.75</v>
      </c>
      <c r="L79" s="34">
        <v>0.5</v>
      </c>
      <c r="M79" s="34"/>
      <c r="N79" s="34"/>
      <c r="O79" s="34"/>
      <c r="P79" s="34"/>
      <c r="Q79" s="34">
        <v>20.5975</v>
      </c>
      <c r="R79" s="34"/>
    </row>
    <row r="80" spans="1:18">
      <c r="A80" s="34"/>
      <c r="B80" s="34">
        <v>2.125</v>
      </c>
      <c r="C80" s="34">
        <v>0.69921875</v>
      </c>
      <c r="D80" s="34">
        <v>0.41796875</v>
      </c>
      <c r="E80" s="34">
        <v>1.0078125</v>
      </c>
      <c r="F80" s="34">
        <v>0.8359375</v>
      </c>
      <c r="G80" s="34">
        <v>0.5625</v>
      </c>
      <c r="H80" s="34">
        <v>5.453125</v>
      </c>
      <c r="I80" s="34">
        <v>0.21875</v>
      </c>
      <c r="J80" s="34">
        <v>0.90625</v>
      </c>
      <c r="K80" s="34">
        <v>0.4375</v>
      </c>
      <c r="L80" s="34">
        <v>0.375</v>
      </c>
      <c r="M80" s="34"/>
      <c r="N80" s="34"/>
      <c r="O80" s="34"/>
      <c r="P80" s="34"/>
      <c r="Q80" s="34">
        <v>8.5891249999999992</v>
      </c>
      <c r="R80" s="34"/>
    </row>
    <row r="81" spans="1:18">
      <c r="A81" s="34"/>
      <c r="B81" s="34">
        <v>1.75</v>
      </c>
      <c r="C81" s="34">
        <v>0.8203125</v>
      </c>
      <c r="D81" s="34">
        <v>0.3828125</v>
      </c>
      <c r="E81" s="34">
        <v>0.546875</v>
      </c>
      <c r="F81" s="34">
        <v>0.765625</v>
      </c>
      <c r="G81" s="34">
        <v>0.875</v>
      </c>
      <c r="H81" s="34">
        <v>0.21875</v>
      </c>
      <c r="I81" s="34">
        <v>5.3125</v>
      </c>
      <c r="J81" s="34">
        <v>0.4375</v>
      </c>
      <c r="K81" s="34">
        <v>0.625</v>
      </c>
      <c r="L81" s="34">
        <v>0.25</v>
      </c>
      <c r="M81" s="34"/>
      <c r="N81" s="34"/>
      <c r="O81" s="34"/>
      <c r="P81" s="34"/>
      <c r="Q81" s="34">
        <v>17.112749999999998</v>
      </c>
      <c r="R81" s="34"/>
    </row>
    <row r="82" spans="1:18">
      <c r="A82" s="34"/>
      <c r="B82" s="34">
        <v>2.25</v>
      </c>
      <c r="C82" s="34">
        <v>0.8984375</v>
      </c>
      <c r="D82" s="34">
        <v>0.3359375</v>
      </c>
      <c r="E82" s="34">
        <v>1.015625</v>
      </c>
      <c r="F82" s="34">
        <v>0.671875</v>
      </c>
      <c r="G82" s="34">
        <v>1.125</v>
      </c>
      <c r="H82" s="34">
        <v>0.90625</v>
      </c>
      <c r="I82" s="34">
        <v>0.4375</v>
      </c>
      <c r="J82" s="34">
        <v>5.8125</v>
      </c>
      <c r="K82" s="34">
        <v>0.875</v>
      </c>
      <c r="L82" s="34">
        <v>0.75</v>
      </c>
      <c r="M82" s="34"/>
      <c r="N82" s="34"/>
      <c r="O82" s="34"/>
      <c r="P82" s="34"/>
      <c r="Q82" s="34">
        <v>11.106249999999999</v>
      </c>
      <c r="R82" s="34"/>
    </row>
    <row r="83" spans="1:18">
      <c r="A83" s="34"/>
      <c r="B83" s="34">
        <v>1.5</v>
      </c>
      <c r="C83" s="34">
        <v>0.640625</v>
      </c>
      <c r="D83" s="34">
        <v>0.265625</v>
      </c>
      <c r="E83" s="34">
        <v>0.59375</v>
      </c>
      <c r="F83" s="34">
        <v>0.53125</v>
      </c>
      <c r="G83" s="34">
        <v>0.75</v>
      </c>
      <c r="H83" s="34">
        <v>0.4375</v>
      </c>
      <c r="I83" s="34">
        <v>0.625</v>
      </c>
      <c r="J83" s="34">
        <v>0.875</v>
      </c>
      <c r="K83" s="34">
        <v>5.9907407407407405</v>
      </c>
      <c r="L83" s="34">
        <v>0.5</v>
      </c>
      <c r="M83" s="34"/>
      <c r="N83" s="34"/>
      <c r="O83" s="34"/>
      <c r="P83" s="34"/>
      <c r="Q83" s="34">
        <v>10.451499999999999</v>
      </c>
      <c r="R83" s="34"/>
    </row>
    <row r="84" spans="1:18">
      <c r="A84" s="34"/>
      <c r="B84" s="34">
        <v>1</v>
      </c>
      <c r="C84" s="34">
        <v>0.40625</v>
      </c>
      <c r="D84" s="34">
        <v>0.15625</v>
      </c>
      <c r="E84" s="34">
        <v>0.4375</v>
      </c>
      <c r="F84" s="34">
        <v>0.3125</v>
      </c>
      <c r="G84" s="34">
        <v>0.5</v>
      </c>
      <c r="H84" s="34">
        <v>0.375</v>
      </c>
      <c r="I84" s="34">
        <v>0.25</v>
      </c>
      <c r="J84" s="34">
        <v>0.75</v>
      </c>
      <c r="K84" s="34">
        <v>0.5</v>
      </c>
      <c r="L84" s="34">
        <v>6.1717004551096402</v>
      </c>
      <c r="M84" s="34"/>
      <c r="N84" s="34"/>
      <c r="O84" s="34"/>
      <c r="P84" s="34"/>
      <c r="Q84" s="34">
        <v>6.585</v>
      </c>
      <c r="R84" s="34"/>
    </row>
    <row r="85" spans="1:18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</row>
    <row r="86" spans="1:18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</row>
    <row r="87" spans="1:18">
      <c r="A87" s="34"/>
      <c r="B87" s="34" t="s">
        <v>69</v>
      </c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</row>
    <row r="88" spans="1:18">
      <c r="A88" s="34"/>
      <c r="B88" s="34">
        <f t="array" ref="B88:L98">MINVERSE(B74:L84)</f>
        <v>0.4743971904080137</v>
      </c>
      <c r="C88" s="34">
        <v>-0.21323820092299189</v>
      </c>
      <c r="D88" s="34">
        <v>-0.11259625336268242</v>
      </c>
      <c r="E88" s="34">
        <v>-0.1741655457143256</v>
      </c>
      <c r="F88" s="34">
        <v>-0.11259625336268243</v>
      </c>
      <c r="G88" s="34">
        <v>-0.1006419475603095</v>
      </c>
      <c r="H88" s="34">
        <v>-7.3523598154016032E-2</v>
      </c>
      <c r="I88" s="34">
        <v>-5.2227053620101792E-2</v>
      </c>
      <c r="J88" s="34">
        <v>-5.9030156735994578E-2</v>
      </c>
      <c r="K88" s="34">
        <v>-3.0234401037311859E-2</v>
      </c>
      <c r="L88" s="34">
        <v>-1.7572684788338226E-2</v>
      </c>
      <c r="M88" s="34"/>
      <c r="N88" s="34"/>
      <c r="O88" s="34"/>
      <c r="P88" s="34"/>
      <c r="Q88" s="34"/>
      <c r="R88" s="34"/>
    </row>
    <row r="89" spans="1:18">
      <c r="A89" s="34"/>
      <c r="B89" s="34">
        <v>-0.21323820092299198</v>
      </c>
      <c r="C89" s="34">
        <v>0.49055909673719539</v>
      </c>
      <c r="D89" s="34">
        <v>-1.1779119246361578E-3</v>
      </c>
      <c r="E89" s="34">
        <v>1.0618815187440716E-2</v>
      </c>
      <c r="F89" s="34">
        <v>-1.177911924636158E-3</v>
      </c>
      <c r="G89" s="34">
        <v>-8.2629913381683726E-3</v>
      </c>
      <c r="H89" s="34">
        <v>1.8881806525609082E-2</v>
      </c>
      <c r="I89" s="34">
        <v>-6.100390595555661E-3</v>
      </c>
      <c r="J89" s="34">
        <v>4.1182897697977679E-3</v>
      </c>
      <c r="K89" s="34">
        <v>-3.462882248842096E-4</v>
      </c>
      <c r="L89" s="34">
        <v>8.9364756759564769E-4</v>
      </c>
      <c r="M89" s="34"/>
      <c r="N89" s="34"/>
      <c r="O89" s="34"/>
      <c r="P89" s="34"/>
      <c r="Q89" s="34"/>
      <c r="R89" s="34"/>
    </row>
    <row r="90" spans="1:18">
      <c r="A90" s="34"/>
      <c r="B90" s="34">
        <v>-0.11259625336268243</v>
      </c>
      <c r="C90" s="34">
        <v>-1.1779119246361572E-3</v>
      </c>
      <c r="D90" s="34">
        <v>0.47554966223758599</v>
      </c>
      <c r="E90" s="34">
        <v>2.5628249687050061E-2</v>
      </c>
      <c r="F90" s="34">
        <v>-2.4450337762413898E-2</v>
      </c>
      <c r="G90" s="34">
        <v>2.3272425837777725E-2</v>
      </c>
      <c r="H90" s="34">
        <v>2.3558238492723282E-3</v>
      </c>
      <c r="I90" s="34">
        <v>-1.186857358410806E-3</v>
      </c>
      <c r="J90" s="34">
        <v>9.1823797121173903E-3</v>
      </c>
      <c r="K90" s="34">
        <v>2.3566046773161402E-3</v>
      </c>
      <c r="L90" s="34">
        <v>2.4159463235547949E-3</v>
      </c>
      <c r="M90" s="34"/>
      <c r="N90" s="34"/>
      <c r="O90" s="34"/>
      <c r="P90" s="34"/>
      <c r="Q90" s="34"/>
      <c r="R90" s="34"/>
    </row>
    <row r="91" spans="1:18">
      <c r="A91" s="34"/>
      <c r="B91" s="34">
        <v>-0.17416554571432558</v>
      </c>
      <c r="C91" s="34">
        <v>1.0618815187440716E-2</v>
      </c>
      <c r="D91" s="34">
        <v>2.5628249687050058E-2</v>
      </c>
      <c r="E91" s="34">
        <v>0.46375293512550925</v>
      </c>
      <c r="F91" s="34">
        <v>2.5628249687050051E-2</v>
      </c>
      <c r="G91" s="34">
        <v>-1.5009434499609363E-2</v>
      </c>
      <c r="H91" s="34">
        <v>-2.1237630374881411E-2</v>
      </c>
      <c r="I91" s="34">
        <v>7.2872479539664685E-3</v>
      </c>
      <c r="J91" s="34">
        <v>-1.3300669481915169E-2</v>
      </c>
      <c r="K91" s="34">
        <v>-2.0103164524319355E-3</v>
      </c>
      <c r="L91" s="34">
        <v>-3.3095938911504442E-3</v>
      </c>
      <c r="M91" s="34"/>
      <c r="N91" s="34"/>
      <c r="O91" s="34"/>
      <c r="P91" s="34"/>
      <c r="Q91" s="34"/>
      <c r="R91" s="34"/>
    </row>
    <row r="92" spans="1:18">
      <c r="A92" s="34"/>
      <c r="B92" s="34">
        <v>-0.11259625336268245</v>
      </c>
      <c r="C92" s="34">
        <v>-1.1779119246361569E-3</v>
      </c>
      <c r="D92" s="34">
        <v>-2.4450337762413892E-2</v>
      </c>
      <c r="E92" s="34">
        <v>2.5628249687050051E-2</v>
      </c>
      <c r="F92" s="34">
        <v>0.2255496622375861</v>
      </c>
      <c r="G92" s="34">
        <v>2.3272425837777715E-2</v>
      </c>
      <c r="H92" s="34">
        <v>2.3558238492723273E-3</v>
      </c>
      <c r="I92" s="34">
        <v>-1.1868573584108062E-3</v>
      </c>
      <c r="J92" s="34">
        <v>9.1823797121173886E-3</v>
      </c>
      <c r="K92" s="34">
        <v>2.3566046773161402E-3</v>
      </c>
      <c r="L92" s="34">
        <v>2.4159463235547949E-3</v>
      </c>
      <c r="M92" s="34"/>
      <c r="N92" s="34"/>
      <c r="O92" s="34"/>
      <c r="P92" s="34"/>
      <c r="Q92" s="34"/>
      <c r="R92" s="34"/>
    </row>
    <row r="93" spans="1:18">
      <c r="A93" s="34"/>
      <c r="B93" s="34">
        <v>-0.10064194756030952</v>
      </c>
      <c r="C93" s="34">
        <v>-8.2629913381683726E-3</v>
      </c>
      <c r="D93" s="34">
        <v>2.3272425837777725E-2</v>
      </c>
      <c r="E93" s="34">
        <v>-1.5009434499609366E-2</v>
      </c>
      <c r="F93" s="34">
        <v>2.3272425837777725E-2</v>
      </c>
      <c r="G93" s="34">
        <v>0.21846458282405384</v>
      </c>
      <c r="H93" s="34">
        <v>1.6525982676336749E-2</v>
      </c>
      <c r="I93" s="34">
        <v>-4.9135332371448553E-3</v>
      </c>
      <c r="J93" s="34">
        <v>-5.0640899423196224E-3</v>
      </c>
      <c r="K93" s="34">
        <v>-2.7028929022003549E-3</v>
      </c>
      <c r="L93" s="34">
        <v>-1.5222987559591467E-3</v>
      </c>
      <c r="M93" s="34"/>
      <c r="N93" s="34"/>
      <c r="O93" s="34"/>
      <c r="P93" s="34"/>
      <c r="Q93" s="34"/>
      <c r="R93" s="34"/>
    </row>
    <row r="94" spans="1:18">
      <c r="A94" s="34"/>
      <c r="B94" s="34">
        <v>-7.3523598154016032E-2</v>
      </c>
      <c r="C94" s="34">
        <v>1.8881806525609071E-2</v>
      </c>
      <c r="D94" s="34">
        <v>2.3558238492723278E-3</v>
      </c>
      <c r="E94" s="34">
        <v>-2.1237630374881418E-2</v>
      </c>
      <c r="F94" s="34">
        <v>2.3558238492723273E-3</v>
      </c>
      <c r="G94" s="34">
        <v>1.6525982676336745E-2</v>
      </c>
      <c r="H94" s="34">
        <v>0.21223638694878177</v>
      </c>
      <c r="I94" s="34">
        <v>1.220078119111132E-2</v>
      </c>
      <c r="J94" s="34">
        <v>-8.2365795395955479E-3</v>
      </c>
      <c r="K94" s="34">
        <v>6.9257644976842018E-4</v>
      </c>
      <c r="L94" s="34">
        <v>-1.7872951351912963E-3</v>
      </c>
      <c r="M94" s="34"/>
      <c r="N94" s="34"/>
      <c r="O94" s="34"/>
      <c r="P94" s="34"/>
      <c r="Q94" s="34"/>
      <c r="R94" s="34"/>
    </row>
    <row r="95" spans="1:18">
      <c r="A95" s="34"/>
      <c r="B95" s="34">
        <v>-5.2227053620101778E-2</v>
      </c>
      <c r="C95" s="34">
        <v>-6.100390595555661E-3</v>
      </c>
      <c r="D95" s="34">
        <v>-1.1868573584108062E-3</v>
      </c>
      <c r="E95" s="34">
        <v>7.2872479539664676E-3</v>
      </c>
      <c r="F95" s="34">
        <v>-1.1868573584108064E-3</v>
      </c>
      <c r="G95" s="34">
        <v>-4.9135332371448553E-3</v>
      </c>
      <c r="H95" s="34">
        <v>1.220078119111132E-2</v>
      </c>
      <c r="I95" s="34">
        <v>0.20689673661431915</v>
      </c>
      <c r="J95" s="34">
        <v>5.002617822370518E-3</v>
      </c>
      <c r="K95" s="34">
        <v>-9.4156861620260188E-3</v>
      </c>
      <c r="L95" s="34">
        <v>-1.3178297730321808E-4</v>
      </c>
      <c r="M95" s="34"/>
      <c r="N95" s="34"/>
      <c r="O95" s="34"/>
      <c r="P95" s="34"/>
      <c r="Q95" s="34"/>
      <c r="R95" s="34"/>
    </row>
    <row r="96" spans="1:18">
      <c r="A96" s="34"/>
      <c r="B96" s="34">
        <v>-5.9030156735994613E-2</v>
      </c>
      <c r="C96" s="34">
        <v>4.1182897697977817E-3</v>
      </c>
      <c r="D96" s="34">
        <v>9.182379712117392E-3</v>
      </c>
      <c r="E96" s="34">
        <v>-1.3300669481915158E-2</v>
      </c>
      <c r="F96" s="34">
        <v>9.1823797121173886E-3</v>
      </c>
      <c r="G96" s="34">
        <v>-5.064089942319612E-3</v>
      </c>
      <c r="H96" s="34">
        <v>-8.2365795395955444E-3</v>
      </c>
      <c r="I96" s="34">
        <v>5.0026178223705172E-3</v>
      </c>
      <c r="J96" s="34">
        <v>0.20052648402580378</v>
      </c>
      <c r="K96" s="34">
        <v>-1.304789778145983E-2</v>
      </c>
      <c r="L96" s="34">
        <v>-1.3064292887652464E-2</v>
      </c>
      <c r="M96" s="34"/>
      <c r="N96" s="34"/>
      <c r="O96" s="34"/>
      <c r="P96" s="34"/>
      <c r="Q96" s="34"/>
      <c r="R96" s="34"/>
    </row>
    <row r="97" spans="1:18">
      <c r="A97" s="34"/>
      <c r="B97" s="34">
        <v>-3.0234401037311859E-2</v>
      </c>
      <c r="C97" s="34">
        <v>-3.4628822488421053E-4</v>
      </c>
      <c r="D97" s="34">
        <v>2.3566046773161402E-3</v>
      </c>
      <c r="E97" s="34">
        <v>-2.0103164524319359E-3</v>
      </c>
      <c r="F97" s="34">
        <v>2.3566046773161402E-3</v>
      </c>
      <c r="G97" s="34">
        <v>-2.7028929022003554E-3</v>
      </c>
      <c r="H97" s="34">
        <v>6.9257644976842214E-4</v>
      </c>
      <c r="I97" s="34">
        <v>-9.4156861620260171E-3</v>
      </c>
      <c r="J97" s="34">
        <v>-1.3047897781459834E-2</v>
      </c>
      <c r="K97" s="34">
        <v>0.17821158130570569</v>
      </c>
      <c r="L97" s="34">
        <v>-7.4087004371446051E-3</v>
      </c>
      <c r="M97" s="34"/>
      <c r="N97" s="34"/>
      <c r="O97" s="34"/>
      <c r="P97" s="34"/>
      <c r="Q97" s="34"/>
      <c r="R97" s="34"/>
    </row>
    <row r="98" spans="1:18">
      <c r="A98" s="34"/>
      <c r="B98" s="34">
        <v>-1.7572684788338219E-2</v>
      </c>
      <c r="C98" s="34">
        <v>8.9364756759564672E-4</v>
      </c>
      <c r="D98" s="34">
        <v>2.4159463235547936E-3</v>
      </c>
      <c r="E98" s="34">
        <v>-3.3095938911504451E-3</v>
      </c>
      <c r="F98" s="34">
        <v>2.4159463235547936E-3</v>
      </c>
      <c r="G98" s="34">
        <v>-1.5222987559591482E-3</v>
      </c>
      <c r="H98" s="34">
        <v>-1.7872951351912969E-3</v>
      </c>
      <c r="I98" s="34">
        <v>-1.3178297730321808E-4</v>
      </c>
      <c r="J98" s="34">
        <v>-1.3064292887652464E-2</v>
      </c>
      <c r="K98" s="34">
        <v>-7.4087004371446051E-3</v>
      </c>
      <c r="L98" s="34">
        <v>0.16729457645335222</v>
      </c>
      <c r="M98" s="34"/>
      <c r="N98" s="34"/>
      <c r="O98" s="34"/>
      <c r="P98" s="34"/>
      <c r="Q98" s="34"/>
      <c r="R98" s="34"/>
    </row>
    <row r="99" spans="1:18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</row>
    <row r="100" spans="1:18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</row>
    <row r="101" spans="1:18">
      <c r="A101" s="34"/>
      <c r="B101" s="34" t="s">
        <v>94</v>
      </c>
      <c r="C101" s="34"/>
      <c r="D101" s="34" t="s">
        <v>95</v>
      </c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</row>
    <row r="102" spans="1:18">
      <c r="A102" s="34"/>
      <c r="B102" s="34">
        <f t="array" ref="B102:B112">MMULT(B88:L98,Q74:Q84)</f>
        <v>6.4798528101663093</v>
      </c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</row>
    <row r="103" spans="1:18">
      <c r="A103" s="34"/>
      <c r="B103" s="34">
        <v>0.45802034651687984</v>
      </c>
      <c r="C103" s="34"/>
      <c r="D103" s="34">
        <f t="array" ref="D103:D112">MMULT(B14:K23,B103:B112)</f>
        <v>0.45802034651687984</v>
      </c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</row>
    <row r="104" spans="1:18">
      <c r="A104" s="34"/>
      <c r="B104" s="34">
        <v>0.24247697021245901</v>
      </c>
      <c r="C104" s="34"/>
      <c r="D104" s="34">
        <v>0.24247697021245901</v>
      </c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</row>
    <row r="105" spans="1:18">
      <c r="A105" s="34"/>
      <c r="B105" s="34">
        <v>-0.70049731672934268</v>
      </c>
      <c r="C105" s="34"/>
      <c r="D105" s="34">
        <v>-0.70049731672934268</v>
      </c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</row>
    <row r="106" spans="1:18">
      <c r="A106" s="34"/>
      <c r="B106" s="34">
        <v>0.24247697021245918</v>
      </c>
      <c r="C106" s="34"/>
      <c r="D106" s="34">
        <v>0.59272562857712863</v>
      </c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</row>
    <row r="107" spans="1:18">
      <c r="A107" s="34"/>
      <c r="B107" s="34">
        <v>0.21554337630442183</v>
      </c>
      <c r="C107" s="34"/>
      <c r="D107" s="34">
        <v>9.430489119819041E-2</v>
      </c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</row>
    <row r="108" spans="1:18">
      <c r="A108" s="34"/>
      <c r="B108" s="34">
        <v>-0.91604069303376578</v>
      </c>
      <c r="C108" s="34"/>
      <c r="D108" s="34">
        <v>-0.96992653710987287</v>
      </c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</row>
    <row r="109" spans="1:18">
      <c r="A109" s="34"/>
      <c r="B109" s="34">
        <v>1.0692838528304054</v>
      </c>
      <c r="C109" s="34"/>
      <c r="D109" s="34">
        <v>1.4127991127180648</v>
      </c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</row>
    <row r="110" spans="1:18">
      <c r="A110" s="34"/>
      <c r="B110" s="34">
        <v>-0.59511824953931614</v>
      </c>
      <c r="C110" s="34"/>
      <c r="D110" s="34">
        <v>-1.0329290724951574</v>
      </c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</row>
    <row r="111" spans="1:18">
      <c r="A111" s="34"/>
      <c r="B111" s="34">
        <v>0.11930090661815285</v>
      </c>
      <c r="C111" s="34"/>
      <c r="D111" s="34">
        <v>0.30923592672960665</v>
      </c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</row>
    <row r="112" spans="1:18">
      <c r="A112" s="34"/>
      <c r="B112" s="34">
        <v>7.5666952100670759E-2</v>
      </c>
      <c r="C112" s="34"/>
      <c r="D112" s="34">
        <v>-0.28617962078210463</v>
      </c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</row>
    <row r="113" spans="1:18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</row>
    <row r="114" spans="1:18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</row>
    <row r="115" spans="1:18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</row>
    <row r="116" spans="1:18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</row>
    <row r="117" spans="1:18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</row>
    <row r="118" spans="1: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</row>
    <row r="119" spans="1:18">
      <c r="A119" s="34" t="s">
        <v>87</v>
      </c>
      <c r="B119" s="34" t="s">
        <v>71</v>
      </c>
      <c r="C119" s="34" t="s">
        <v>96</v>
      </c>
      <c r="D119" s="34" t="s">
        <v>97</v>
      </c>
      <c r="E119" s="34" t="s">
        <v>98</v>
      </c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</row>
    <row r="120" spans="1:18">
      <c r="A120" s="34">
        <v>4.4589999999999996</v>
      </c>
      <c r="B120" s="34">
        <v>0.45802034651688217</v>
      </c>
      <c r="C120" s="34">
        <v>0.45800000000000002</v>
      </c>
      <c r="D120" s="34">
        <f t="array" ref="D120:D129">D103:D112</f>
        <v>0.45802034651687984</v>
      </c>
      <c r="E120" s="34">
        <v>0.45800000000000002</v>
      </c>
      <c r="H120" s="34"/>
      <c r="J120" s="34"/>
      <c r="K120" s="34"/>
      <c r="L120" s="34"/>
      <c r="M120" s="34"/>
      <c r="N120" s="34"/>
      <c r="O120" s="34"/>
      <c r="P120" s="34"/>
      <c r="Q120" s="34"/>
      <c r="R120" s="34"/>
    </row>
    <row r="121" spans="1:18">
      <c r="A121" s="34">
        <v>2.0169999999999999</v>
      </c>
      <c r="B121" s="34">
        <v>0.24247697021245795</v>
      </c>
      <c r="C121" s="34">
        <v>0.24249999999999999</v>
      </c>
      <c r="D121" s="34">
        <v>0.24247697021245901</v>
      </c>
      <c r="E121" s="34">
        <v>0.24249999999999999</v>
      </c>
      <c r="H121" s="34"/>
      <c r="J121" s="34"/>
      <c r="K121" s="34"/>
      <c r="L121" s="34"/>
      <c r="M121" s="34"/>
      <c r="N121" s="34"/>
      <c r="O121" s="34"/>
      <c r="P121" s="34"/>
      <c r="Q121" s="34"/>
      <c r="R121" s="34"/>
    </row>
    <row r="122" spans="1:18">
      <c r="A122" s="34">
        <v>4.5289999999999999</v>
      </c>
      <c r="B122" s="34">
        <v>-0.70049731672934445</v>
      </c>
      <c r="C122" s="34">
        <v>-0.70050000000000001</v>
      </c>
      <c r="D122" s="34">
        <v>-0.70049731672934268</v>
      </c>
      <c r="E122" s="34">
        <v>-0.70050000000000001</v>
      </c>
      <c r="H122" s="34"/>
      <c r="J122" s="34"/>
      <c r="K122" s="34"/>
      <c r="L122" s="34"/>
      <c r="M122" s="34"/>
      <c r="N122" s="34"/>
      <c r="O122" s="34"/>
      <c r="P122" s="34"/>
      <c r="Q122" s="34"/>
      <c r="R122" s="34"/>
    </row>
    <row r="123" spans="1:18">
      <c r="A123" s="34">
        <v>7.7539999999999996</v>
      </c>
      <c r="B123" s="34">
        <v>0.5927256285771294</v>
      </c>
      <c r="C123" s="34">
        <v>0.5927</v>
      </c>
      <c r="D123" s="34">
        <v>0.59272562857712863</v>
      </c>
      <c r="E123" s="34">
        <v>0.5927</v>
      </c>
      <c r="H123" s="34"/>
      <c r="J123" s="34"/>
      <c r="K123" s="34"/>
      <c r="L123" s="34"/>
      <c r="M123" s="34"/>
      <c r="N123" s="34"/>
      <c r="O123" s="34"/>
      <c r="P123" s="34"/>
      <c r="Q123" s="34"/>
      <c r="R123" s="34"/>
    </row>
    <row r="124" spans="1:18">
      <c r="A124" s="34">
        <v>6.431</v>
      </c>
      <c r="B124" s="34">
        <v>9.430489119819141E-2</v>
      </c>
      <c r="C124" s="34">
        <v>9.4299999999999995E-2</v>
      </c>
      <c r="D124" s="34">
        <v>9.430489119819041E-2</v>
      </c>
      <c r="E124" s="34">
        <v>9.4299999999999995E-2</v>
      </c>
      <c r="H124" s="34"/>
      <c r="J124" s="34"/>
      <c r="K124" s="34"/>
      <c r="L124" s="34"/>
      <c r="M124" s="34"/>
      <c r="N124" s="34"/>
      <c r="O124" s="34"/>
      <c r="P124" s="34"/>
      <c r="Q124" s="34"/>
      <c r="R124" s="34"/>
    </row>
    <row r="125" spans="1:18">
      <c r="A125" s="34">
        <v>3.09</v>
      </c>
      <c r="B125" s="34">
        <v>-0.9699265371098722</v>
      </c>
      <c r="C125" s="34">
        <v>-0.96989999999999998</v>
      </c>
      <c r="D125" s="34">
        <v>-0.96992653710987287</v>
      </c>
      <c r="E125" s="34">
        <v>-0.96989999999999998</v>
      </c>
      <c r="H125" s="34"/>
      <c r="J125" s="34"/>
      <c r="K125" s="34"/>
      <c r="L125" s="34"/>
      <c r="M125" s="34"/>
      <c r="N125" s="34"/>
      <c r="O125" s="34"/>
      <c r="P125" s="34"/>
      <c r="Q125" s="34"/>
      <c r="R125" s="34"/>
    </row>
    <row r="126" spans="1:18">
      <c r="A126" s="34">
        <v>11.891</v>
      </c>
      <c r="B126" s="34">
        <v>1.4127991127180639</v>
      </c>
      <c r="C126" s="34">
        <v>1.413</v>
      </c>
      <c r="D126" s="34">
        <v>1.4127991127180648</v>
      </c>
      <c r="E126" s="34">
        <v>1.4128000000000001</v>
      </c>
      <c r="H126" s="34"/>
      <c r="J126" s="34"/>
      <c r="K126" s="34"/>
      <c r="L126" s="34"/>
      <c r="M126" s="34"/>
      <c r="N126" s="34"/>
      <c r="O126" s="34"/>
      <c r="P126" s="34"/>
      <c r="Q126" s="34"/>
      <c r="R126" s="34"/>
    </row>
    <row r="127" spans="1:18">
      <c r="A127" s="34">
        <v>2.6179999999999999</v>
      </c>
      <c r="B127" s="34">
        <v>-1.0329290724951585</v>
      </c>
      <c r="C127" s="34">
        <v>-1.0329999999999999</v>
      </c>
      <c r="D127" s="34">
        <v>-1.0329290724951574</v>
      </c>
      <c r="E127" s="34">
        <v>-1.0328999999999999</v>
      </c>
      <c r="H127" s="34"/>
      <c r="J127" s="34"/>
      <c r="K127" s="34"/>
      <c r="L127" s="34"/>
      <c r="M127" s="34"/>
      <c r="N127" s="34"/>
      <c r="O127" s="34"/>
      <c r="P127" s="34"/>
      <c r="Q127" s="34"/>
      <c r="R127" s="34"/>
    </row>
    <row r="128" spans="1:18">
      <c r="A128" s="34">
        <v>7.12</v>
      </c>
      <c r="B128" s="34">
        <v>0.30923592672960609</v>
      </c>
      <c r="C128" s="34">
        <v>0.30919999999999997</v>
      </c>
      <c r="D128" s="34">
        <v>0.30923592672960665</v>
      </c>
      <c r="E128" s="34">
        <v>0.30919999999999997</v>
      </c>
      <c r="H128" s="34"/>
      <c r="J128" s="34"/>
      <c r="K128" s="34"/>
      <c r="L128" s="34"/>
      <c r="M128" s="34"/>
      <c r="N128" s="34"/>
      <c r="O128" s="34"/>
      <c r="P128" s="34"/>
      <c r="Q128" s="34"/>
      <c r="R128" s="34"/>
    </row>
    <row r="129" spans="1:18">
      <c r="A129" s="34">
        <v>6.5860000000000003</v>
      </c>
      <c r="B129" s="34">
        <v>-0.28617962078210679</v>
      </c>
      <c r="C129" s="34">
        <v>-0.28620000000000001</v>
      </c>
      <c r="D129" s="34">
        <v>-0.28617962078210463</v>
      </c>
      <c r="E129" s="34">
        <v>-0.28620000000000001</v>
      </c>
      <c r="H129" s="34"/>
      <c r="J129" s="34"/>
      <c r="K129" s="34"/>
      <c r="L129" s="34"/>
      <c r="M129" s="34"/>
      <c r="N129" s="34"/>
      <c r="O129" s="34"/>
      <c r="P129" s="34"/>
      <c r="Q129" s="34"/>
      <c r="R129" s="34"/>
    </row>
    <row r="130" spans="1:18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</row>
    <row r="131" spans="1:18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</row>
    <row r="132" spans="1:18">
      <c r="A132" s="34">
        <f t="array" ref="A132">CORREL(A120:A129,B120:B129)</f>
        <v>0.74938775866849228</v>
      </c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</row>
    <row r="133" spans="1:18">
      <c r="A133" s="34">
        <f t="array" ref="A133">CORREL(A120:A129,C120:C129)</f>
        <v>0.74940374833441481</v>
      </c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</row>
    <row r="134" spans="1:18">
      <c r="A134" s="34">
        <f t="array" ref="A134">CORREL(A120:A129,D120:D129)</f>
        <v>0.74938775866849272</v>
      </c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</row>
    <row r="135" spans="1:18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</row>
    <row r="136" spans="1:18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</row>
    <row r="137" spans="1:18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</row>
    <row r="138" spans="1:1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</row>
    <row r="139" spans="1:18">
      <c r="A139" s="34"/>
      <c r="B139" s="34"/>
      <c r="C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</row>
    <row r="140" spans="1:18">
      <c r="A140" s="34"/>
      <c r="B140" s="34"/>
      <c r="C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</row>
    <row r="141" spans="1:18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</row>
    <row r="142" spans="1:18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</row>
    <row r="143" spans="1:18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</row>
    <row r="144" spans="1:18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</row>
    <row r="145" spans="1:18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</row>
    <row r="146" spans="1:18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</row>
    <row r="147" spans="1:18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</row>
    <row r="148" spans="1:1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</row>
    <row r="149" spans="1:18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</row>
    <row r="150" spans="1:18">
      <c r="A150" s="34"/>
      <c r="B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</row>
    <row r="151" spans="1:18">
      <c r="A151" s="34"/>
      <c r="B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</row>
    <row r="152" spans="1:18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</row>
    <row r="153" spans="1:18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</row>
    <row r="154" spans="1:18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</row>
    <row r="155" spans="1:18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</row>
    <row r="156" spans="1:18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</row>
    <row r="157" spans="1:18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</row>
    <row r="158" spans="1:1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</row>
    <row r="159" spans="1:18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</row>
    <row r="160" spans="1:18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</row>
    <row r="161" spans="1:18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</row>
    <row r="162" spans="1:18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</row>
    <row r="163" spans="1:18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</row>
    <row r="164" spans="1:18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</row>
    <row r="165" spans="1:18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</row>
    <row r="166" spans="1:18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</row>
    <row r="167" spans="1:18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</row>
    <row r="168" spans="1:1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</row>
    <row r="169" spans="1:18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</row>
    <row r="170" spans="1:18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</row>
    <row r="171" spans="1:18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</row>
    <row r="172" spans="1:18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</row>
    <row r="173" spans="1:18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</row>
    <row r="174" spans="1:18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</row>
    <row r="175" spans="1:18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</row>
    <row r="176" spans="1:18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</row>
    <row r="177" spans="1:18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</row>
    <row r="178" spans="1:1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</row>
    <row r="179" spans="1:18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</row>
    <row r="180" spans="1:18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</row>
    <row r="181" spans="1:18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</row>
    <row r="182" spans="1:18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</row>
    <row r="183" spans="1:18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</row>
    <row r="184" spans="1:18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</row>
    <row r="185" spans="1:18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</row>
    <row r="186" spans="1:18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</row>
    <row r="187" spans="1:18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</row>
    <row r="188" spans="1:1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</row>
    <row r="189" spans="1:18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</row>
    <row r="190" spans="1:18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</row>
    <row r="191" spans="1:18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</row>
    <row r="192" spans="1:18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</row>
    <row r="193" spans="1:18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</row>
    <row r="194" spans="1:18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</row>
    <row r="195" spans="1:18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</row>
    <row r="196" spans="1:18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</row>
    <row r="197" spans="1:18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</row>
    <row r="198" spans="1:1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</row>
    <row r="199" spans="1:18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</row>
    <row r="200" spans="1:18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</row>
    <row r="201" spans="1:18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</row>
    <row r="202" spans="1:18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</row>
    <row r="203" spans="1:18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</row>
    <row r="204" spans="1:18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</row>
    <row r="205" spans="1:18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</row>
    <row r="206" spans="1:18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</row>
    <row r="207" spans="1:18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</row>
    <row r="208" spans="1:1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</row>
    <row r="209" spans="1:18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</row>
    <row r="210" spans="1:18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</row>
    <row r="211" spans="1:18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</row>
    <row r="212" spans="1:18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</row>
    <row r="213" spans="1:18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</row>
    <row r="214" spans="1:18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</row>
    <row r="215" spans="1:18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</row>
    <row r="216" spans="1:18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</row>
    <row r="217" spans="1:18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</row>
    <row r="218" spans="1: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</row>
    <row r="219" spans="1:18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</row>
    <row r="220" spans="1:18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</row>
    <row r="221" spans="1:18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</row>
    <row r="222" spans="1:18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</row>
    <row r="223" spans="1:18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</row>
    <row r="224" spans="1:18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</row>
    <row r="225" spans="1:18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</row>
    <row r="226" spans="1:18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</row>
    <row r="227" spans="1:18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</row>
    <row r="228" spans="1:1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</row>
    <row r="229" spans="1:18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</row>
    <row r="230" spans="1:18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</row>
    <row r="231" spans="1:18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</row>
    <row r="232" spans="1:18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</row>
    <row r="233" spans="1:18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</row>
    <row r="234" spans="1:18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</row>
    <row r="235" spans="1:18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</row>
    <row r="236" spans="1:18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</row>
    <row r="237" spans="1:18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</row>
    <row r="238" spans="1:1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</row>
    <row r="239" spans="1:18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</row>
    <row r="240" spans="1:18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</row>
    <row r="241" spans="1:18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</row>
    <row r="242" spans="1:18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</row>
    <row r="243" spans="1:18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</row>
    <row r="244" spans="1:18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</row>
    <row r="245" spans="1:18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</row>
    <row r="246" spans="1:18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</row>
    <row r="247" spans="1:18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</row>
    <row r="248" spans="1:1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</row>
    <row r="249" spans="1:18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</row>
    <row r="250" spans="1:18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</row>
    <row r="251" spans="1:18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</row>
    <row r="252" spans="1:18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</row>
    <row r="253" spans="1:18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</row>
    <row r="254" spans="1:18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</row>
    <row r="255" spans="1:18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</row>
    <row r="256" spans="1:18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</row>
    <row r="257" spans="1:18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</row>
    <row r="258" spans="1:1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</row>
    <row r="259" spans="1:18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</row>
    <row r="260" spans="1:18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topLeftCell="A97" workbookViewId="0">
      <selection activeCell="T31" sqref="T31"/>
    </sheetView>
  </sheetViews>
  <sheetFormatPr baseColWidth="10" defaultColWidth="8.83203125" defaultRowHeight="15" x14ac:dyDescent="0"/>
  <cols>
    <col min="1" max="14" width="9.33203125" customWidth="1"/>
  </cols>
  <sheetData>
    <row r="1" spans="1:6">
      <c r="A1" t="s">
        <v>99</v>
      </c>
      <c r="B1" t="s">
        <v>60</v>
      </c>
      <c r="C1" t="s">
        <v>61</v>
      </c>
      <c r="D1" t="s">
        <v>100</v>
      </c>
      <c r="E1" t="s">
        <v>101</v>
      </c>
      <c r="F1" t="s">
        <v>82</v>
      </c>
    </row>
    <row r="2" spans="1:6">
      <c r="A2">
        <v>1</v>
      </c>
      <c r="B2">
        <v>0</v>
      </c>
      <c r="C2">
        <v>0</v>
      </c>
      <c r="D2">
        <v>-99</v>
      </c>
      <c r="E2">
        <v>-99</v>
      </c>
      <c r="F2">
        <v>0</v>
      </c>
    </row>
    <row r="3" spans="1:6">
      <c r="A3">
        <v>2</v>
      </c>
      <c r="B3">
        <v>0</v>
      </c>
      <c r="C3">
        <v>0</v>
      </c>
      <c r="D3">
        <v>-99</v>
      </c>
      <c r="E3">
        <v>-99</v>
      </c>
      <c r="F3">
        <v>0</v>
      </c>
    </row>
    <row r="4" spans="1:6">
      <c r="A4">
        <v>3</v>
      </c>
      <c r="B4">
        <v>1</v>
      </c>
      <c r="C4">
        <v>1</v>
      </c>
      <c r="D4">
        <v>-99</v>
      </c>
      <c r="E4">
        <v>-99</v>
      </c>
      <c r="F4">
        <v>1</v>
      </c>
    </row>
    <row r="5" spans="1:6">
      <c r="A5">
        <v>4</v>
      </c>
      <c r="B5">
        <v>2</v>
      </c>
      <c r="C5">
        <v>2</v>
      </c>
      <c r="D5">
        <v>-99</v>
      </c>
      <c r="E5">
        <v>-99</v>
      </c>
      <c r="F5">
        <v>1</v>
      </c>
    </row>
    <row r="6" spans="1:6">
      <c r="A6">
        <v>5</v>
      </c>
      <c r="B6">
        <v>2</v>
      </c>
      <c r="C6">
        <v>2</v>
      </c>
      <c r="D6">
        <v>-99</v>
      </c>
      <c r="E6">
        <v>-99</v>
      </c>
      <c r="F6">
        <v>1</v>
      </c>
    </row>
    <row r="7" spans="1:6">
      <c r="A7">
        <v>6</v>
      </c>
      <c r="B7">
        <v>3</v>
      </c>
      <c r="C7">
        <v>4</v>
      </c>
      <c r="D7">
        <v>1</v>
      </c>
      <c r="E7">
        <v>7.7359999999999998</v>
      </c>
      <c r="F7">
        <v>0.5</v>
      </c>
    </row>
    <row r="8" spans="1:6">
      <c r="A8">
        <v>7</v>
      </c>
      <c r="B8">
        <v>3</v>
      </c>
      <c r="C8">
        <v>5</v>
      </c>
      <c r="D8">
        <v>2</v>
      </c>
      <c r="E8">
        <v>6.4880000000000004</v>
      </c>
      <c r="F8">
        <v>0.5</v>
      </c>
    </row>
    <row r="9" spans="1:6">
      <c r="A9">
        <v>8</v>
      </c>
      <c r="B9">
        <v>6</v>
      </c>
      <c r="C9">
        <v>5</v>
      </c>
      <c r="D9">
        <v>1</v>
      </c>
      <c r="E9">
        <v>3.036</v>
      </c>
      <c r="F9">
        <v>0.5</v>
      </c>
    </row>
    <row r="10" spans="1:6">
      <c r="A10">
        <v>9</v>
      </c>
      <c r="B10">
        <v>6</v>
      </c>
      <c r="C10">
        <v>7</v>
      </c>
      <c r="D10">
        <v>2</v>
      </c>
      <c r="E10">
        <v>11.887</v>
      </c>
      <c r="F10">
        <v>0.5</v>
      </c>
    </row>
    <row r="11" spans="1:6">
      <c r="A11">
        <v>10</v>
      </c>
      <c r="B11">
        <v>8</v>
      </c>
      <c r="C11">
        <v>7</v>
      </c>
      <c r="D11">
        <v>1</v>
      </c>
      <c r="E11">
        <v>2.5880000000000001</v>
      </c>
      <c r="F11">
        <v>0.5</v>
      </c>
    </row>
    <row r="12" spans="1:6">
      <c r="A12">
        <v>11</v>
      </c>
      <c r="B12">
        <v>9</v>
      </c>
      <c r="C12">
        <v>10</v>
      </c>
      <c r="D12">
        <v>2</v>
      </c>
      <c r="E12">
        <v>7.1589999999999998</v>
      </c>
      <c r="F12">
        <v>0.42187999999999998</v>
      </c>
    </row>
    <row r="13" spans="1:6">
      <c r="A13">
        <v>12</v>
      </c>
      <c r="B13">
        <v>11</v>
      </c>
      <c r="C13">
        <v>10</v>
      </c>
      <c r="D13">
        <v>1</v>
      </c>
      <c r="E13">
        <v>6.585</v>
      </c>
      <c r="F13">
        <v>0.38672000000000001</v>
      </c>
    </row>
    <row r="16" spans="1:6">
      <c r="C16" s="15"/>
      <c r="D16" t="s">
        <v>102</v>
      </c>
    </row>
    <row r="17" spans="1:13">
      <c r="C17" s="58"/>
      <c r="D17" t="s">
        <v>103</v>
      </c>
    </row>
    <row r="18" spans="1:13">
      <c r="C18" s="59"/>
      <c r="D18" t="s">
        <v>104</v>
      </c>
    </row>
    <row r="19" spans="1:13">
      <c r="C19" s="60"/>
      <c r="D19" t="s">
        <v>105</v>
      </c>
    </row>
    <row r="21" spans="1:13">
      <c r="A21" t="s">
        <v>85</v>
      </c>
      <c r="B21">
        <v>25</v>
      </c>
    </row>
    <row r="22" spans="1:13">
      <c r="A22" t="s">
        <v>86</v>
      </c>
      <c r="B22">
        <v>40</v>
      </c>
    </row>
    <row r="23" spans="1:13">
      <c r="A23" s="34"/>
      <c r="B23" s="34"/>
    </row>
    <row r="24" spans="1:13">
      <c r="A24" s="34" t="s">
        <v>44</v>
      </c>
      <c r="B24" s="34">
        <f>B22/B21</f>
        <v>1.6</v>
      </c>
    </row>
    <row r="28" spans="1:13">
      <c r="D28" s="61" t="s">
        <v>106</v>
      </c>
    </row>
    <row r="29" spans="1:13">
      <c r="D29" s="59">
        <v>1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</row>
    <row r="30" spans="1:13">
      <c r="D30" s="59">
        <v>0</v>
      </c>
      <c r="E30" s="59">
        <v>1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</row>
    <row r="31" spans="1:13">
      <c r="D31" s="59">
        <v>0</v>
      </c>
      <c r="E31" s="59">
        <v>0</v>
      </c>
      <c r="F31" s="59">
        <v>1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</row>
    <row r="32" spans="1:13">
      <c r="D32" s="59">
        <v>0.5</v>
      </c>
      <c r="E32" s="59">
        <v>0.5</v>
      </c>
      <c r="F32" s="59">
        <v>0</v>
      </c>
      <c r="G32" s="60">
        <v>1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</row>
    <row r="33" spans="4:13">
      <c r="D33" s="59">
        <v>0.5</v>
      </c>
      <c r="E33" s="59">
        <v>0</v>
      </c>
      <c r="F33" s="59">
        <v>0.5</v>
      </c>
      <c r="G33" s="60">
        <v>0</v>
      </c>
      <c r="H33" s="60">
        <v>1</v>
      </c>
      <c r="I33" s="60">
        <v>0</v>
      </c>
      <c r="J33" s="60">
        <v>0</v>
      </c>
      <c r="K33" s="60">
        <v>0</v>
      </c>
      <c r="L33" s="60">
        <v>0</v>
      </c>
      <c r="M33" s="60">
        <v>0</v>
      </c>
    </row>
    <row r="34" spans="4:13">
      <c r="D34" s="59">
        <v>0.25</v>
      </c>
      <c r="E34" s="59">
        <v>0.25</v>
      </c>
      <c r="F34" s="59">
        <v>0.5</v>
      </c>
      <c r="G34" s="60">
        <v>0.5</v>
      </c>
      <c r="H34" s="60">
        <v>0</v>
      </c>
      <c r="I34" s="60">
        <v>1</v>
      </c>
      <c r="J34" s="60">
        <v>0</v>
      </c>
      <c r="K34" s="60">
        <v>0</v>
      </c>
      <c r="L34" s="60">
        <v>0</v>
      </c>
      <c r="M34" s="60">
        <v>0</v>
      </c>
    </row>
    <row r="35" spans="4:13">
      <c r="D35" s="59">
        <v>0.5</v>
      </c>
      <c r="E35" s="59">
        <v>0.25</v>
      </c>
      <c r="F35" s="59">
        <v>0.25</v>
      </c>
      <c r="G35" s="60">
        <v>0.5</v>
      </c>
      <c r="H35" s="60">
        <v>0.5</v>
      </c>
      <c r="I35" s="60">
        <v>0</v>
      </c>
      <c r="J35" s="60">
        <v>1</v>
      </c>
      <c r="K35" s="60">
        <v>0</v>
      </c>
      <c r="L35" s="60">
        <v>0</v>
      </c>
      <c r="M35" s="60">
        <v>0</v>
      </c>
    </row>
    <row r="36" spans="4:13">
      <c r="D36" s="59">
        <v>0.375</v>
      </c>
      <c r="E36" s="59">
        <v>0.125</v>
      </c>
      <c r="F36" s="59">
        <v>0.5</v>
      </c>
      <c r="G36" s="60">
        <v>0.25</v>
      </c>
      <c r="H36" s="60">
        <v>0.5</v>
      </c>
      <c r="I36" s="60">
        <v>0.5</v>
      </c>
      <c r="J36" s="60">
        <v>0</v>
      </c>
      <c r="K36" s="60">
        <v>1</v>
      </c>
      <c r="L36" s="60">
        <v>0</v>
      </c>
      <c r="M36" s="60">
        <v>0</v>
      </c>
    </row>
    <row r="37" spans="4:13">
      <c r="D37" s="59">
        <v>0.4375</v>
      </c>
      <c r="E37" s="59">
        <v>0.1875</v>
      </c>
      <c r="F37" s="59">
        <v>0.375</v>
      </c>
      <c r="G37" s="60">
        <v>0.375</v>
      </c>
      <c r="H37" s="60">
        <v>0.5</v>
      </c>
      <c r="I37" s="60">
        <v>0.25</v>
      </c>
      <c r="J37" s="60">
        <v>0.5</v>
      </c>
      <c r="K37" s="60">
        <v>0.5</v>
      </c>
      <c r="L37" s="60">
        <v>1</v>
      </c>
      <c r="M37" s="60">
        <v>0</v>
      </c>
    </row>
    <row r="38" spans="4:13">
      <c r="D38" s="59">
        <v>0.40625</v>
      </c>
      <c r="E38" s="59">
        <v>0.15625</v>
      </c>
      <c r="F38" s="59">
        <v>0.4375</v>
      </c>
      <c r="G38" s="60">
        <v>0.3125</v>
      </c>
      <c r="H38" s="60">
        <v>0.5</v>
      </c>
      <c r="I38" s="60">
        <v>0.375</v>
      </c>
      <c r="J38" s="60">
        <v>0.25</v>
      </c>
      <c r="K38" s="60">
        <v>0.75</v>
      </c>
      <c r="L38" s="60">
        <v>0.5</v>
      </c>
      <c r="M38" s="60">
        <v>1</v>
      </c>
    </row>
    <row r="39" spans="4:13" s="44" customFormat="1"/>
    <row r="40" spans="4:13">
      <c r="D40" s="61" t="s">
        <v>107</v>
      </c>
    </row>
    <row r="41" spans="4:13">
      <c r="D41" s="59">
        <v>1</v>
      </c>
      <c r="E41" s="59">
        <v>0</v>
      </c>
      <c r="F41" s="59">
        <v>0</v>
      </c>
      <c r="G41" s="59">
        <v>0</v>
      </c>
      <c r="H41" s="59">
        <v>0</v>
      </c>
      <c r="I41" s="59">
        <v>0</v>
      </c>
      <c r="J41" s="59">
        <v>0</v>
      </c>
      <c r="K41" s="59">
        <v>0</v>
      </c>
      <c r="L41" s="59">
        <v>0</v>
      </c>
      <c r="M41" s="59">
        <v>0</v>
      </c>
    </row>
    <row r="42" spans="4:13">
      <c r="D42" s="59">
        <v>0</v>
      </c>
      <c r="E42" s="59">
        <v>1</v>
      </c>
      <c r="F42" s="59">
        <v>0</v>
      </c>
      <c r="G42" s="59">
        <v>0</v>
      </c>
      <c r="H42" s="59">
        <v>0</v>
      </c>
      <c r="I42" s="59">
        <v>0</v>
      </c>
      <c r="J42" s="59">
        <v>0</v>
      </c>
      <c r="K42" s="59">
        <v>0</v>
      </c>
      <c r="L42" s="59">
        <v>0</v>
      </c>
      <c r="M42" s="59">
        <v>0</v>
      </c>
    </row>
    <row r="43" spans="4:13">
      <c r="D43" s="59">
        <v>0</v>
      </c>
      <c r="E43" s="59">
        <v>0</v>
      </c>
      <c r="F43" s="59">
        <v>1</v>
      </c>
      <c r="G43" s="59">
        <v>0</v>
      </c>
      <c r="H43" s="59">
        <v>0</v>
      </c>
      <c r="I43" s="59">
        <v>0</v>
      </c>
      <c r="J43" s="59">
        <v>0</v>
      </c>
      <c r="K43" s="59">
        <v>0</v>
      </c>
      <c r="L43" s="59">
        <v>0</v>
      </c>
      <c r="M43" s="59">
        <v>0</v>
      </c>
    </row>
    <row r="44" spans="4:13">
      <c r="D44" s="59">
        <v>0</v>
      </c>
      <c r="E44" s="59">
        <v>0</v>
      </c>
      <c r="F44" s="59">
        <v>0</v>
      </c>
      <c r="G44" s="60">
        <v>0.5</v>
      </c>
      <c r="H44" s="60">
        <v>0</v>
      </c>
      <c r="I44" s="60">
        <v>0</v>
      </c>
      <c r="J44" s="60">
        <v>0</v>
      </c>
      <c r="K44" s="60">
        <v>0</v>
      </c>
      <c r="L44" s="60">
        <v>0</v>
      </c>
      <c r="M44" s="60">
        <v>0</v>
      </c>
    </row>
    <row r="45" spans="4:13">
      <c r="D45" s="59">
        <v>0</v>
      </c>
      <c r="E45" s="59">
        <v>0</v>
      </c>
      <c r="F45" s="59">
        <v>0</v>
      </c>
      <c r="G45" s="60">
        <v>0</v>
      </c>
      <c r="H45" s="60">
        <v>0.5</v>
      </c>
      <c r="I45" s="60">
        <v>0</v>
      </c>
      <c r="J45" s="60">
        <v>0</v>
      </c>
      <c r="K45" s="60">
        <v>0</v>
      </c>
      <c r="L45" s="60">
        <v>0</v>
      </c>
      <c r="M45" s="60">
        <v>0</v>
      </c>
    </row>
    <row r="46" spans="4:13">
      <c r="D46" s="59">
        <v>0</v>
      </c>
      <c r="E46" s="59">
        <v>0</v>
      </c>
      <c r="F46" s="59">
        <v>0</v>
      </c>
      <c r="G46" s="60">
        <v>0</v>
      </c>
      <c r="H46" s="60">
        <v>0</v>
      </c>
      <c r="I46" s="60">
        <v>0.5</v>
      </c>
      <c r="J46" s="60">
        <v>0</v>
      </c>
      <c r="K46" s="60">
        <v>0</v>
      </c>
      <c r="L46" s="60">
        <v>0</v>
      </c>
      <c r="M46" s="60">
        <v>0</v>
      </c>
    </row>
    <row r="47" spans="4:13">
      <c r="D47" s="59">
        <v>0</v>
      </c>
      <c r="E47" s="59">
        <v>0</v>
      </c>
      <c r="F47" s="59">
        <v>0</v>
      </c>
      <c r="G47" s="60">
        <v>0</v>
      </c>
      <c r="H47" s="60">
        <v>0</v>
      </c>
      <c r="I47" s="60">
        <v>0</v>
      </c>
      <c r="J47" s="60">
        <v>0.5</v>
      </c>
      <c r="K47" s="60">
        <v>0</v>
      </c>
      <c r="L47" s="60">
        <v>0</v>
      </c>
      <c r="M47" s="60">
        <v>0</v>
      </c>
    </row>
    <row r="48" spans="4:13">
      <c r="D48" s="59">
        <v>0</v>
      </c>
      <c r="E48" s="59">
        <v>0</v>
      </c>
      <c r="F48" s="59">
        <v>0</v>
      </c>
      <c r="G48" s="60">
        <v>0</v>
      </c>
      <c r="H48" s="60">
        <v>0</v>
      </c>
      <c r="I48" s="60">
        <v>0</v>
      </c>
      <c r="J48" s="60">
        <v>0</v>
      </c>
      <c r="K48" s="60">
        <v>0.5</v>
      </c>
      <c r="L48" s="60">
        <v>0</v>
      </c>
      <c r="M48" s="60">
        <v>0</v>
      </c>
    </row>
    <row r="49" spans="4:13">
      <c r="D49" s="59">
        <v>0</v>
      </c>
      <c r="E49" s="59">
        <v>0</v>
      </c>
      <c r="F49" s="59">
        <v>0</v>
      </c>
      <c r="G49" s="60">
        <v>0</v>
      </c>
      <c r="H49" s="60">
        <v>0</v>
      </c>
      <c r="I49" s="60">
        <v>0</v>
      </c>
      <c r="J49" s="60">
        <v>0</v>
      </c>
      <c r="K49" s="60">
        <v>0</v>
      </c>
      <c r="L49" s="60">
        <v>0.42187999999999998</v>
      </c>
      <c r="M49" s="60">
        <v>0</v>
      </c>
    </row>
    <row r="50" spans="4:13">
      <c r="D50" s="59">
        <v>0</v>
      </c>
      <c r="E50" s="59">
        <v>0</v>
      </c>
      <c r="F50" s="59">
        <v>0</v>
      </c>
      <c r="G50" s="60">
        <v>0</v>
      </c>
      <c r="H50" s="60">
        <v>0</v>
      </c>
      <c r="I50" s="60">
        <v>0</v>
      </c>
      <c r="J50" s="60">
        <v>0</v>
      </c>
      <c r="K50" s="60">
        <v>0</v>
      </c>
      <c r="L50" s="60">
        <v>0</v>
      </c>
      <c r="M50" s="60">
        <v>0.38672000000000001</v>
      </c>
    </row>
    <row r="52" spans="4:13">
      <c r="D52" s="61" t="s">
        <v>108</v>
      </c>
    </row>
    <row r="53" spans="4:13">
      <c r="D53" s="59">
        <v>1</v>
      </c>
      <c r="E53" s="59">
        <v>0</v>
      </c>
    </row>
    <row r="54" spans="4:13">
      <c r="D54" s="59">
        <v>0</v>
      </c>
      <c r="E54" s="59">
        <v>1</v>
      </c>
    </row>
    <row r="55" spans="4:13">
      <c r="D55" s="59">
        <v>0</v>
      </c>
      <c r="E55" s="59">
        <v>1</v>
      </c>
    </row>
    <row r="56" spans="4:13">
      <c r="D56" s="60">
        <v>0</v>
      </c>
      <c r="E56" s="60">
        <v>0</v>
      </c>
    </row>
    <row r="57" spans="4:13">
      <c r="D57" s="60">
        <v>0</v>
      </c>
      <c r="E57" s="60">
        <v>0</v>
      </c>
    </row>
    <row r="58" spans="4:13">
      <c r="D58" s="60">
        <v>0</v>
      </c>
      <c r="E58" s="60">
        <v>0</v>
      </c>
    </row>
    <row r="59" spans="4:13">
      <c r="D59" s="60">
        <v>0</v>
      </c>
      <c r="E59" s="60">
        <v>0</v>
      </c>
    </row>
    <row r="60" spans="4:13">
      <c r="D60" s="60">
        <v>0</v>
      </c>
      <c r="E60" s="60">
        <v>0</v>
      </c>
    </row>
    <row r="61" spans="4:13">
      <c r="D61" s="60">
        <v>0</v>
      </c>
      <c r="E61" s="60">
        <v>0</v>
      </c>
    </row>
    <row r="62" spans="4:13">
      <c r="D62" s="60">
        <v>0</v>
      </c>
      <c r="E62" s="60">
        <v>0</v>
      </c>
    </row>
    <row r="63" spans="4:13">
      <c r="G63" s="44"/>
      <c r="H63" s="44"/>
    </row>
    <row r="67" spans="2:20">
      <c r="B67" s="61" t="s">
        <v>109</v>
      </c>
      <c r="D67" s="61" t="s">
        <v>110</v>
      </c>
      <c r="O67" s="61" t="s">
        <v>19</v>
      </c>
    </row>
    <row r="68" spans="2:20">
      <c r="B68" s="15">
        <v>1</v>
      </c>
      <c r="D68" s="59">
        <v>0</v>
      </c>
      <c r="E68" s="59">
        <v>0</v>
      </c>
      <c r="F68" s="59">
        <v>0</v>
      </c>
      <c r="G68" s="60">
        <v>1</v>
      </c>
      <c r="H68" s="60">
        <v>0</v>
      </c>
      <c r="I68" s="60">
        <v>0</v>
      </c>
      <c r="J68" s="60">
        <v>0</v>
      </c>
      <c r="K68" s="60">
        <v>0</v>
      </c>
      <c r="L68" s="60">
        <v>0</v>
      </c>
      <c r="M68" s="60">
        <v>0</v>
      </c>
      <c r="O68" s="62">
        <v>7.7359999999999998</v>
      </c>
    </row>
    <row r="69" spans="2:20">
      <c r="B69" s="15">
        <v>1</v>
      </c>
      <c r="D69" s="59">
        <v>0</v>
      </c>
      <c r="E69" s="59">
        <v>0</v>
      </c>
      <c r="F69" s="59">
        <v>0</v>
      </c>
      <c r="G69" s="60">
        <v>0</v>
      </c>
      <c r="H69" s="60">
        <v>1</v>
      </c>
      <c r="I69" s="60">
        <v>0</v>
      </c>
      <c r="J69" s="60">
        <v>0</v>
      </c>
      <c r="K69" s="60">
        <v>0</v>
      </c>
      <c r="L69" s="60">
        <v>0</v>
      </c>
      <c r="M69" s="60">
        <v>0</v>
      </c>
      <c r="O69" s="62">
        <v>6.4880000000000004</v>
      </c>
    </row>
    <row r="70" spans="2:20">
      <c r="B70" s="15">
        <v>1</v>
      </c>
      <c r="D70" s="59">
        <v>0</v>
      </c>
      <c r="E70" s="59">
        <v>0</v>
      </c>
      <c r="F70" s="59">
        <v>0</v>
      </c>
      <c r="G70" s="60">
        <v>0</v>
      </c>
      <c r="H70" s="60">
        <v>0</v>
      </c>
      <c r="I70" s="60">
        <v>1</v>
      </c>
      <c r="J70" s="60">
        <v>0</v>
      </c>
      <c r="K70" s="60">
        <v>0</v>
      </c>
      <c r="L70" s="60">
        <v>0</v>
      </c>
      <c r="M70" s="60">
        <v>0</v>
      </c>
      <c r="O70" s="62">
        <v>3.036</v>
      </c>
    </row>
    <row r="71" spans="2:20">
      <c r="B71" s="15">
        <v>1</v>
      </c>
      <c r="D71" s="59">
        <v>0</v>
      </c>
      <c r="E71" s="59">
        <v>0</v>
      </c>
      <c r="F71" s="59">
        <v>0</v>
      </c>
      <c r="G71" s="60">
        <v>0</v>
      </c>
      <c r="H71" s="60">
        <v>0</v>
      </c>
      <c r="I71" s="60">
        <v>0</v>
      </c>
      <c r="J71" s="60">
        <v>1</v>
      </c>
      <c r="K71" s="60">
        <v>0</v>
      </c>
      <c r="L71" s="60">
        <v>0</v>
      </c>
      <c r="M71" s="60">
        <v>0</v>
      </c>
      <c r="O71" s="62">
        <v>11.887</v>
      </c>
    </row>
    <row r="72" spans="2:20">
      <c r="B72" s="15">
        <v>1</v>
      </c>
      <c r="D72" s="59">
        <v>0</v>
      </c>
      <c r="E72" s="59">
        <v>0</v>
      </c>
      <c r="F72" s="59">
        <v>0</v>
      </c>
      <c r="G72" s="60">
        <v>0</v>
      </c>
      <c r="H72" s="60">
        <v>0</v>
      </c>
      <c r="I72" s="60">
        <v>0</v>
      </c>
      <c r="J72" s="60">
        <v>0</v>
      </c>
      <c r="K72" s="60">
        <v>1</v>
      </c>
      <c r="L72" s="60">
        <v>0</v>
      </c>
      <c r="M72" s="60">
        <v>0</v>
      </c>
      <c r="O72" s="62">
        <v>2.5880000000000001</v>
      </c>
    </row>
    <row r="73" spans="2:20">
      <c r="B73" s="15">
        <v>1</v>
      </c>
      <c r="D73" s="59">
        <v>0</v>
      </c>
      <c r="E73" s="59">
        <v>0</v>
      </c>
      <c r="F73" s="59">
        <v>0</v>
      </c>
      <c r="G73" s="60">
        <v>0</v>
      </c>
      <c r="H73" s="60">
        <v>0</v>
      </c>
      <c r="I73" s="60">
        <v>0</v>
      </c>
      <c r="J73" s="60">
        <v>0</v>
      </c>
      <c r="K73" s="60">
        <v>0</v>
      </c>
      <c r="L73" s="60">
        <v>1</v>
      </c>
      <c r="M73" s="60">
        <v>0</v>
      </c>
      <c r="O73" s="62">
        <v>7.1589999999999998</v>
      </c>
    </row>
    <row r="74" spans="2:20">
      <c r="B74" s="15">
        <v>1</v>
      </c>
      <c r="D74" s="59">
        <v>0</v>
      </c>
      <c r="E74" s="59">
        <v>0</v>
      </c>
      <c r="F74" s="59">
        <v>0</v>
      </c>
      <c r="G74" s="60">
        <v>0</v>
      </c>
      <c r="H74" s="60">
        <v>0</v>
      </c>
      <c r="I74" s="60">
        <v>0</v>
      </c>
      <c r="J74" s="60">
        <v>0</v>
      </c>
      <c r="K74" s="60">
        <v>0</v>
      </c>
      <c r="L74" s="60">
        <v>0</v>
      </c>
      <c r="M74" s="60">
        <v>1</v>
      </c>
      <c r="O74" s="62">
        <v>6.585</v>
      </c>
    </row>
    <row r="78" spans="2:20">
      <c r="B78" s="61" t="s">
        <v>2</v>
      </c>
      <c r="H78" s="61" t="s">
        <v>111</v>
      </c>
      <c r="K78" s="61" t="s">
        <v>112</v>
      </c>
      <c r="T78" s="61" t="s">
        <v>20</v>
      </c>
    </row>
    <row r="79" spans="2:20">
      <c r="B79" s="50">
        <f t="array" ref="B79">MMULT(TRANSPOSE(B68:B74),B68:B74)</f>
        <v>7</v>
      </c>
      <c r="C79" s="34"/>
      <c r="D79" s="63">
        <v>0</v>
      </c>
      <c r="E79" s="63">
        <v>0</v>
      </c>
      <c r="F79" s="64"/>
      <c r="G79" s="34"/>
      <c r="H79" s="65">
        <f t="array" ref="H79:Q79">MMULT(MMULT(TRANSPOSE(B68:B74),D68:M74),D29:M38)</f>
        <v>2.96875</v>
      </c>
      <c r="I79" s="65">
        <v>1.46875</v>
      </c>
      <c r="J79" s="65">
        <v>2.5625</v>
      </c>
      <c r="K79" s="66">
        <v>2.9375</v>
      </c>
      <c r="L79" s="66">
        <v>3</v>
      </c>
      <c r="M79" s="66">
        <v>2.125</v>
      </c>
      <c r="N79" s="66">
        <v>1.75</v>
      </c>
      <c r="O79" s="66">
        <v>2.25</v>
      </c>
      <c r="P79" s="66">
        <v>1.5</v>
      </c>
      <c r="Q79" s="66">
        <v>1</v>
      </c>
      <c r="R79" s="34"/>
      <c r="S79" s="34"/>
      <c r="T79" s="50">
        <f t="array" ref="T79">MMULT(TRANSPOSE(B68:B74),O68:O74)</f>
        <v>45.479000000000006</v>
      </c>
    </row>
    <row r="80" spans="2:20"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</row>
    <row r="81" spans="1:20">
      <c r="B81" s="34"/>
      <c r="C81" s="34"/>
      <c r="D81" s="67" t="s">
        <v>113</v>
      </c>
      <c r="E81" s="34"/>
      <c r="F81" s="34"/>
      <c r="G81" s="34"/>
      <c r="H81" s="67" t="s">
        <v>114</v>
      </c>
      <c r="I81" s="34"/>
      <c r="J81" s="34"/>
      <c r="K81" s="67" t="s">
        <v>115</v>
      </c>
      <c r="L81" s="34"/>
      <c r="M81" s="34"/>
      <c r="N81" s="34"/>
      <c r="O81" s="34"/>
      <c r="P81" s="34"/>
      <c r="Q81" s="34"/>
      <c r="R81" s="34"/>
      <c r="S81" s="34"/>
      <c r="T81" s="67" t="s">
        <v>116</v>
      </c>
    </row>
    <row r="82" spans="1:20">
      <c r="B82" s="63">
        <f t="array" ref="B82:B83">TRANSPOSE(D79:E79)</f>
        <v>0</v>
      </c>
      <c r="C82" s="34"/>
      <c r="D82" s="68">
        <f t="array" ref="D82:E83">MMULT(TRANSPOSE(D53:E62),D53:E62)</f>
        <v>1</v>
      </c>
      <c r="E82" s="68">
        <v>0</v>
      </c>
      <c r="F82" s="34"/>
      <c r="G82" s="34"/>
      <c r="H82" s="69">
        <f t="array" ref="H82:Q83">-(TRANSPOSE(D53:E62))</f>
        <v>-1</v>
      </c>
      <c r="I82" s="69">
        <v>0</v>
      </c>
      <c r="J82" s="69">
        <v>0</v>
      </c>
      <c r="K82" s="70">
        <v>0</v>
      </c>
      <c r="L82" s="70">
        <v>0</v>
      </c>
      <c r="M82" s="70">
        <v>0</v>
      </c>
      <c r="N82" s="70">
        <v>0</v>
      </c>
      <c r="O82" s="70">
        <v>0</v>
      </c>
      <c r="P82" s="70">
        <v>0</v>
      </c>
      <c r="Q82" s="70">
        <v>0</v>
      </c>
      <c r="R82" s="34"/>
      <c r="S82" s="34"/>
      <c r="T82" s="68">
        <v>0</v>
      </c>
    </row>
    <row r="83" spans="1:20">
      <c r="B83" s="63">
        <v>0</v>
      </c>
      <c r="C83" s="34"/>
      <c r="D83" s="68">
        <v>0</v>
      </c>
      <c r="E83" s="68">
        <v>2</v>
      </c>
      <c r="F83" s="34"/>
      <c r="G83" s="34"/>
      <c r="H83" s="69">
        <v>0</v>
      </c>
      <c r="I83" s="69">
        <v>-1</v>
      </c>
      <c r="J83" s="69">
        <v>-1</v>
      </c>
      <c r="K83" s="70">
        <v>0</v>
      </c>
      <c r="L83" s="70">
        <v>0</v>
      </c>
      <c r="M83" s="70">
        <v>0</v>
      </c>
      <c r="N83" s="70">
        <v>0</v>
      </c>
      <c r="O83" s="70">
        <v>0</v>
      </c>
      <c r="P83" s="70">
        <v>0</v>
      </c>
      <c r="Q83" s="70">
        <v>0</v>
      </c>
      <c r="R83" s="34"/>
      <c r="S83" s="34"/>
      <c r="T83" s="68">
        <v>0</v>
      </c>
    </row>
    <row r="84" spans="1:20">
      <c r="B84" s="6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</row>
    <row r="85" spans="1:20"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</row>
    <row r="86" spans="1:20"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</row>
    <row r="87" spans="1:20">
      <c r="B87" s="34"/>
      <c r="C87" s="34"/>
      <c r="D87" s="34"/>
      <c r="E87" s="34"/>
      <c r="F87" s="34"/>
      <c r="G87" s="34"/>
      <c r="H87" s="67" t="s">
        <v>27</v>
      </c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67" t="s">
        <v>29</v>
      </c>
    </row>
    <row r="88" spans="1:20">
      <c r="B88" s="65">
        <f t="array" ref="B88:B90">TRANSPOSE(H79:J79)</f>
        <v>2.96875</v>
      </c>
      <c r="C88" s="34"/>
      <c r="D88" s="69">
        <f t="array" ref="D88:E90">TRANSPOSE(H82:J83)</f>
        <v>-1</v>
      </c>
      <c r="E88" s="69">
        <v>0</v>
      </c>
      <c r="F88" s="34"/>
      <c r="G88" s="34"/>
      <c r="H88" s="71">
        <f t="array" ref="H88:Q97">MMULT(TRANSPOSE(D68:M74),D68:M74)</f>
        <v>0</v>
      </c>
      <c r="I88" s="71">
        <v>0</v>
      </c>
      <c r="J88" s="71">
        <v>0</v>
      </c>
      <c r="K88" s="72">
        <v>0</v>
      </c>
      <c r="L88" s="72">
        <v>0</v>
      </c>
      <c r="M88" s="72">
        <v>0</v>
      </c>
      <c r="N88" s="72">
        <v>0</v>
      </c>
      <c r="O88" s="72">
        <v>0</v>
      </c>
      <c r="P88" s="72">
        <v>0</v>
      </c>
      <c r="Q88" s="72">
        <v>0</v>
      </c>
      <c r="R88" s="34"/>
      <c r="S88" s="34"/>
      <c r="T88" s="71">
        <f t="array" ref="T88:T97">MMULT(TRANSPOSE(D68:M74),O68:O74)</f>
        <v>0</v>
      </c>
    </row>
    <row r="89" spans="1:20">
      <c r="B89" s="65">
        <v>1.46875</v>
      </c>
      <c r="C89" s="34"/>
      <c r="D89" s="69">
        <v>0</v>
      </c>
      <c r="E89" s="69">
        <v>-1</v>
      </c>
      <c r="F89" s="34"/>
      <c r="G89" s="34"/>
      <c r="H89" s="71">
        <v>0</v>
      </c>
      <c r="I89" s="71">
        <v>0</v>
      </c>
      <c r="J89" s="71">
        <v>0</v>
      </c>
      <c r="K89" s="72">
        <v>0</v>
      </c>
      <c r="L89" s="72">
        <v>0</v>
      </c>
      <c r="M89" s="72">
        <v>0</v>
      </c>
      <c r="N89" s="72">
        <v>0</v>
      </c>
      <c r="O89" s="72">
        <v>0</v>
      </c>
      <c r="P89" s="72">
        <v>0</v>
      </c>
      <c r="Q89" s="72">
        <v>0</v>
      </c>
      <c r="R89" s="34"/>
      <c r="S89" s="34"/>
      <c r="T89" s="71">
        <v>0</v>
      </c>
    </row>
    <row r="90" spans="1:20">
      <c r="B90" s="65">
        <v>2.5625</v>
      </c>
      <c r="C90" s="34"/>
      <c r="D90" s="69">
        <v>0</v>
      </c>
      <c r="E90" s="69">
        <v>-1</v>
      </c>
      <c r="F90" s="34"/>
      <c r="G90" s="34"/>
      <c r="H90" s="71">
        <v>0</v>
      </c>
      <c r="I90" s="71">
        <v>0</v>
      </c>
      <c r="J90" s="71">
        <v>0</v>
      </c>
      <c r="K90" s="72">
        <v>0</v>
      </c>
      <c r="L90" s="72">
        <v>0</v>
      </c>
      <c r="M90" s="72">
        <v>0</v>
      </c>
      <c r="N90" s="72">
        <v>0</v>
      </c>
      <c r="O90" s="72">
        <v>0</v>
      </c>
      <c r="P90" s="72">
        <v>0</v>
      </c>
      <c r="Q90" s="72">
        <v>0</v>
      </c>
      <c r="R90" s="34"/>
      <c r="S90" s="34"/>
      <c r="T90" s="71">
        <v>0</v>
      </c>
    </row>
    <row r="91" spans="1:20">
      <c r="B91" s="66">
        <f t="array" ref="B91:B97">TRANSPOSE(K79:Q79)</f>
        <v>2.9375</v>
      </c>
      <c r="C91" s="34"/>
      <c r="D91" s="70">
        <f t="array" ref="D91:E97">TRANSPOSE(K82:Q83)</f>
        <v>0</v>
      </c>
      <c r="E91" s="70">
        <v>0</v>
      </c>
      <c r="F91" s="34"/>
      <c r="G91" s="34"/>
      <c r="H91" s="72">
        <v>0</v>
      </c>
      <c r="I91" s="72">
        <v>0</v>
      </c>
      <c r="J91" s="72">
        <v>0</v>
      </c>
      <c r="K91" s="73">
        <v>1</v>
      </c>
      <c r="L91" s="73">
        <v>0</v>
      </c>
      <c r="M91" s="73">
        <v>0</v>
      </c>
      <c r="N91" s="73">
        <v>0</v>
      </c>
      <c r="O91" s="73">
        <v>0</v>
      </c>
      <c r="P91" s="73">
        <v>0</v>
      </c>
      <c r="Q91" s="73">
        <v>0</v>
      </c>
      <c r="R91" s="34"/>
      <c r="S91" s="34"/>
      <c r="T91" s="73">
        <v>7.7359999999999998</v>
      </c>
    </row>
    <row r="92" spans="1:20">
      <c r="B92" s="66">
        <v>3</v>
      </c>
      <c r="C92" s="34"/>
      <c r="D92" s="70">
        <v>0</v>
      </c>
      <c r="E92" s="70">
        <v>0</v>
      </c>
      <c r="F92" s="34"/>
      <c r="G92" s="34"/>
      <c r="H92" s="72">
        <v>0</v>
      </c>
      <c r="I92" s="72">
        <v>0</v>
      </c>
      <c r="J92" s="72">
        <v>0</v>
      </c>
      <c r="K92" s="73">
        <v>0</v>
      </c>
      <c r="L92" s="73">
        <v>1</v>
      </c>
      <c r="M92" s="73">
        <v>0</v>
      </c>
      <c r="N92" s="73">
        <v>0</v>
      </c>
      <c r="O92" s="73">
        <v>0</v>
      </c>
      <c r="P92" s="73">
        <v>0</v>
      </c>
      <c r="Q92" s="73">
        <v>0</v>
      </c>
      <c r="R92" s="34"/>
      <c r="S92" s="34"/>
      <c r="T92" s="73">
        <v>6.4880000000000004</v>
      </c>
    </row>
    <row r="93" spans="1:20">
      <c r="B93" s="66">
        <v>2.125</v>
      </c>
      <c r="C93" s="34"/>
      <c r="D93" s="70">
        <v>0</v>
      </c>
      <c r="E93" s="70">
        <v>0</v>
      </c>
      <c r="F93" s="34"/>
      <c r="G93" s="34"/>
      <c r="H93" s="72">
        <v>0</v>
      </c>
      <c r="I93" s="72">
        <v>0</v>
      </c>
      <c r="J93" s="72">
        <v>0</v>
      </c>
      <c r="K93" s="73">
        <v>0</v>
      </c>
      <c r="L93" s="73">
        <v>0</v>
      </c>
      <c r="M93" s="73">
        <v>1</v>
      </c>
      <c r="N93" s="73">
        <v>0</v>
      </c>
      <c r="O93" s="73">
        <v>0</v>
      </c>
      <c r="P93" s="73">
        <v>0</v>
      </c>
      <c r="Q93" s="73">
        <v>0</v>
      </c>
      <c r="R93" s="34"/>
      <c r="S93" s="34"/>
      <c r="T93" s="73">
        <v>3.036</v>
      </c>
    </row>
    <row r="94" spans="1:20">
      <c r="B94" s="66">
        <v>1.75</v>
      </c>
      <c r="C94" s="34"/>
      <c r="D94" s="70">
        <v>0</v>
      </c>
      <c r="E94" s="70">
        <v>0</v>
      </c>
      <c r="F94" s="34"/>
      <c r="G94" s="34"/>
      <c r="H94" s="72">
        <v>0</v>
      </c>
      <c r="I94" s="72">
        <v>0</v>
      </c>
      <c r="J94" s="72">
        <v>0</v>
      </c>
      <c r="K94" s="73">
        <v>0</v>
      </c>
      <c r="L94" s="73">
        <v>0</v>
      </c>
      <c r="M94" s="73">
        <v>0</v>
      </c>
      <c r="N94" s="73">
        <v>1</v>
      </c>
      <c r="O94" s="73">
        <v>0</v>
      </c>
      <c r="P94" s="73">
        <v>0</v>
      </c>
      <c r="Q94" s="73">
        <v>0</v>
      </c>
      <c r="R94" s="34"/>
      <c r="S94" s="34"/>
      <c r="T94" s="73">
        <v>11.887</v>
      </c>
    </row>
    <row r="95" spans="1:20">
      <c r="A95" s="34"/>
      <c r="B95" s="66">
        <v>2.25</v>
      </c>
      <c r="C95" s="34"/>
      <c r="D95" s="70">
        <v>0</v>
      </c>
      <c r="E95" s="70">
        <v>0</v>
      </c>
      <c r="F95" s="34"/>
      <c r="G95" s="34"/>
      <c r="H95" s="72">
        <v>0</v>
      </c>
      <c r="I95" s="72">
        <v>0</v>
      </c>
      <c r="J95" s="72">
        <v>0</v>
      </c>
      <c r="K95" s="73">
        <v>0</v>
      </c>
      <c r="L95" s="73">
        <v>0</v>
      </c>
      <c r="M95" s="73">
        <v>0</v>
      </c>
      <c r="N95" s="73">
        <v>0</v>
      </c>
      <c r="O95" s="73">
        <v>1</v>
      </c>
      <c r="P95" s="73">
        <v>0</v>
      </c>
      <c r="Q95" s="73">
        <v>0</v>
      </c>
      <c r="R95" s="34"/>
      <c r="S95" s="34"/>
      <c r="T95" s="73">
        <v>2.5880000000000001</v>
      </c>
    </row>
    <row r="96" spans="1:20">
      <c r="A96" s="34"/>
      <c r="B96" s="66">
        <v>1.5</v>
      </c>
      <c r="C96" s="34"/>
      <c r="D96" s="70">
        <v>0</v>
      </c>
      <c r="E96" s="70">
        <v>0</v>
      </c>
      <c r="F96" s="34"/>
      <c r="G96" s="34"/>
      <c r="H96" s="72">
        <v>0</v>
      </c>
      <c r="I96" s="72">
        <v>0</v>
      </c>
      <c r="J96" s="72">
        <v>0</v>
      </c>
      <c r="K96" s="73">
        <v>0</v>
      </c>
      <c r="L96" s="73">
        <v>0</v>
      </c>
      <c r="M96" s="73">
        <v>0</v>
      </c>
      <c r="N96" s="73">
        <v>0</v>
      </c>
      <c r="O96" s="73">
        <v>0</v>
      </c>
      <c r="P96" s="73">
        <v>1</v>
      </c>
      <c r="Q96" s="73">
        <v>0</v>
      </c>
      <c r="R96" s="34"/>
      <c r="S96" s="34"/>
      <c r="T96" s="73">
        <v>7.1589999999999998</v>
      </c>
    </row>
    <row r="97" spans="1:20">
      <c r="A97" s="34"/>
      <c r="B97" s="66">
        <v>1</v>
      </c>
      <c r="C97" s="34"/>
      <c r="D97" s="70">
        <v>0</v>
      </c>
      <c r="E97" s="70">
        <v>0</v>
      </c>
      <c r="F97" s="34"/>
      <c r="G97" s="34"/>
      <c r="H97" s="72">
        <v>0</v>
      </c>
      <c r="I97" s="72">
        <v>0</v>
      </c>
      <c r="J97" s="72">
        <v>0</v>
      </c>
      <c r="K97" s="73">
        <v>0</v>
      </c>
      <c r="L97" s="73">
        <v>0</v>
      </c>
      <c r="M97" s="73">
        <v>0</v>
      </c>
      <c r="N97" s="73">
        <v>0</v>
      </c>
      <c r="O97" s="73">
        <v>0</v>
      </c>
      <c r="P97" s="73">
        <v>0</v>
      </c>
      <c r="Q97" s="73">
        <v>1</v>
      </c>
      <c r="R97" s="34"/>
      <c r="S97" s="34"/>
      <c r="T97" s="73">
        <v>6.585</v>
      </c>
    </row>
    <row r="98" spans="1:20">
      <c r="A98" s="34"/>
      <c r="B98" s="34"/>
      <c r="C98" s="74"/>
      <c r="D98" s="74"/>
      <c r="E98" s="74"/>
      <c r="F98" s="74"/>
      <c r="G98" s="74"/>
      <c r="H98" s="74"/>
      <c r="I98" s="74"/>
      <c r="J98" s="74"/>
      <c r="K98" s="74"/>
    </row>
    <row r="99" spans="1:20">
      <c r="B99" s="74"/>
      <c r="C99" s="74"/>
      <c r="D99" s="74"/>
      <c r="E99" s="74"/>
      <c r="F99" s="74"/>
      <c r="G99" s="74"/>
      <c r="H99" s="74"/>
      <c r="I99" s="74"/>
      <c r="J99" s="74"/>
      <c r="K99" s="74"/>
    </row>
    <row r="100" spans="1:20">
      <c r="B100" s="74"/>
      <c r="C100" s="74"/>
      <c r="D100" s="74"/>
      <c r="E100" s="74"/>
      <c r="F100" s="74"/>
      <c r="G100" s="74"/>
      <c r="H100" s="74"/>
      <c r="I100" s="74"/>
      <c r="J100" s="74"/>
      <c r="K100" s="74"/>
    </row>
    <row r="101" spans="1:20">
      <c r="B101" s="74"/>
      <c r="C101" s="74"/>
      <c r="D101" s="74"/>
      <c r="E101" s="74"/>
      <c r="F101" s="74"/>
      <c r="G101" s="74"/>
      <c r="H101" s="75" t="s">
        <v>117</v>
      </c>
      <c r="I101" s="74"/>
      <c r="J101" s="74"/>
      <c r="K101" s="74"/>
      <c r="T101" s="61" t="s">
        <v>118</v>
      </c>
    </row>
    <row r="102" spans="1:20">
      <c r="B102" s="74"/>
      <c r="C102" s="74"/>
      <c r="D102" s="74"/>
      <c r="E102" s="74"/>
      <c r="F102" s="74"/>
      <c r="G102" s="74"/>
      <c r="H102" s="76">
        <f t="array" ref="H102:Q111">MMULT(MMULT(MMULT(TRANSPOSE(D29:M38),TRANSPOSE(D68:M74)),D68:M74),D29:M38)</f>
        <v>1.3095703125</v>
      </c>
      <c r="I102" s="76">
        <v>0.6298828125</v>
      </c>
      <c r="J102" s="76">
        <v>1.029296875</v>
      </c>
      <c r="K102" s="77">
        <v>1.259765625</v>
      </c>
      <c r="L102" s="77">
        <v>1.359375</v>
      </c>
      <c r="M102" s="77">
        <v>0.69921875</v>
      </c>
      <c r="N102" s="77">
        <v>0.8203125</v>
      </c>
      <c r="O102" s="77">
        <v>0.8984375</v>
      </c>
      <c r="P102" s="78">
        <v>0.640625</v>
      </c>
      <c r="Q102" s="78">
        <v>0.40625</v>
      </c>
      <c r="T102" s="59">
        <f t="array" ref="T102:T111">MMULT(MMULT(TRANSPOSE(D29:M38),TRANSPOSE(D68:M74)),O68:O74)</f>
        <v>20.592218750000001</v>
      </c>
    </row>
    <row r="103" spans="1:20">
      <c r="B103" s="74"/>
      <c r="C103" s="74"/>
      <c r="D103" s="74"/>
      <c r="E103" s="74"/>
      <c r="F103" s="74"/>
      <c r="G103" s="74"/>
      <c r="H103" s="76">
        <v>0.6298828125</v>
      </c>
      <c r="I103" s="76">
        <v>0.4501953125</v>
      </c>
      <c r="J103" s="76">
        <v>0.388671875</v>
      </c>
      <c r="K103" s="77">
        <v>0.900390625</v>
      </c>
      <c r="L103" s="77">
        <v>0.359375</v>
      </c>
      <c r="M103" s="77">
        <v>0.41796875</v>
      </c>
      <c r="N103" s="77">
        <v>0.3828125</v>
      </c>
      <c r="O103" s="77">
        <v>0.3359375</v>
      </c>
      <c r="P103" s="78">
        <v>0.265625</v>
      </c>
      <c r="Q103" s="78">
        <v>0.15625</v>
      </c>
      <c r="T103" s="59">
        <v>10.293468750000001</v>
      </c>
    </row>
    <row r="104" spans="1:20">
      <c r="B104" s="74"/>
      <c r="C104" s="74"/>
      <c r="D104" s="74"/>
      <c r="E104" s="74"/>
      <c r="F104" s="74"/>
      <c r="G104" s="74"/>
      <c r="H104" s="76">
        <v>1.029296875</v>
      </c>
      <c r="I104" s="76">
        <v>0.388671875</v>
      </c>
      <c r="J104" s="76">
        <v>1.14453125</v>
      </c>
      <c r="K104" s="77">
        <v>0.77734375</v>
      </c>
      <c r="L104" s="77">
        <v>1.28125</v>
      </c>
      <c r="M104" s="77">
        <v>1.0078125</v>
      </c>
      <c r="N104" s="77">
        <v>0.546875</v>
      </c>
      <c r="O104" s="77">
        <v>1.015625</v>
      </c>
      <c r="P104" s="78">
        <v>0.59375</v>
      </c>
      <c r="Q104" s="78">
        <v>0.4375</v>
      </c>
      <c r="T104" s="59">
        <v>14.593312500000001</v>
      </c>
    </row>
    <row r="105" spans="1:20">
      <c r="B105" s="74"/>
      <c r="C105" s="74"/>
      <c r="D105" s="74"/>
      <c r="E105" s="74"/>
      <c r="F105" s="74"/>
      <c r="G105" s="74"/>
      <c r="H105" s="77">
        <v>1.259765625</v>
      </c>
      <c r="I105" s="77">
        <v>0.900390625</v>
      </c>
      <c r="J105" s="77">
        <v>0.77734375</v>
      </c>
      <c r="K105" s="79">
        <v>1.80078125</v>
      </c>
      <c r="L105" s="79">
        <v>0.71875</v>
      </c>
      <c r="M105" s="79">
        <v>0.8359375</v>
      </c>
      <c r="N105" s="79">
        <v>0.765625</v>
      </c>
      <c r="O105" s="79">
        <v>0.671875</v>
      </c>
      <c r="P105" s="60">
        <v>0.53125</v>
      </c>
      <c r="Q105" s="60">
        <v>0.3125</v>
      </c>
      <c r="T105" s="60">
        <v>20.586937500000001</v>
      </c>
    </row>
    <row r="106" spans="1:20">
      <c r="B106" s="74"/>
      <c r="C106" s="74"/>
      <c r="D106" s="74"/>
      <c r="E106" s="74"/>
      <c r="F106" s="74"/>
      <c r="G106" s="74"/>
      <c r="H106" s="77">
        <v>1.359375</v>
      </c>
      <c r="I106" s="77">
        <v>0.359375</v>
      </c>
      <c r="J106" s="77">
        <v>1.28125</v>
      </c>
      <c r="K106" s="79">
        <v>0.71875</v>
      </c>
      <c r="L106" s="79">
        <v>2</v>
      </c>
      <c r="M106" s="79">
        <v>0.5625</v>
      </c>
      <c r="N106" s="79">
        <v>0.875</v>
      </c>
      <c r="O106" s="79">
        <v>1.125</v>
      </c>
      <c r="P106" s="60">
        <v>0.75</v>
      </c>
      <c r="Q106" s="60">
        <v>0.5</v>
      </c>
      <c r="T106" s="60">
        <v>20.5975</v>
      </c>
    </row>
    <row r="107" spans="1:20">
      <c r="B107" s="74"/>
      <c r="C107" s="74"/>
      <c r="D107" s="74"/>
      <c r="E107" s="74"/>
      <c r="F107" s="74"/>
      <c r="G107" s="74"/>
      <c r="H107" s="77">
        <v>0.69921875</v>
      </c>
      <c r="I107" s="77">
        <v>0.41796875</v>
      </c>
      <c r="J107" s="77">
        <v>1.0078125</v>
      </c>
      <c r="K107" s="79">
        <v>0.8359375</v>
      </c>
      <c r="L107" s="79">
        <v>0.5625</v>
      </c>
      <c r="M107" s="79">
        <v>1.453125</v>
      </c>
      <c r="N107" s="79">
        <v>0.21875</v>
      </c>
      <c r="O107" s="79">
        <v>0.90625</v>
      </c>
      <c r="P107" s="60">
        <v>0.4375</v>
      </c>
      <c r="Q107" s="60">
        <v>0.375</v>
      </c>
      <c r="T107" s="60">
        <v>8.5891249999999992</v>
      </c>
    </row>
    <row r="108" spans="1:20">
      <c r="B108" s="74"/>
      <c r="C108" s="74"/>
      <c r="D108" s="74"/>
      <c r="E108" s="74"/>
      <c r="F108" s="74"/>
      <c r="G108" s="74"/>
      <c r="H108" s="77">
        <v>0.8203125</v>
      </c>
      <c r="I108" s="77">
        <v>0.3828125</v>
      </c>
      <c r="J108" s="77">
        <v>0.546875</v>
      </c>
      <c r="K108" s="79">
        <v>0.765625</v>
      </c>
      <c r="L108" s="79">
        <v>0.875</v>
      </c>
      <c r="M108" s="79">
        <v>0.21875</v>
      </c>
      <c r="N108" s="79">
        <v>1.3125</v>
      </c>
      <c r="O108" s="79">
        <v>0.4375</v>
      </c>
      <c r="P108" s="60">
        <v>0.625</v>
      </c>
      <c r="Q108" s="60">
        <v>0.25</v>
      </c>
      <c r="T108" s="60">
        <v>17.112749999999998</v>
      </c>
    </row>
    <row r="109" spans="1:20">
      <c r="C109" s="74"/>
      <c r="D109" s="74"/>
      <c r="E109" s="74"/>
      <c r="F109" s="74"/>
      <c r="G109" s="74"/>
      <c r="H109" s="77">
        <v>0.8984375</v>
      </c>
      <c r="I109" s="77">
        <v>0.3359375</v>
      </c>
      <c r="J109" s="77">
        <v>1.015625</v>
      </c>
      <c r="K109" s="79">
        <v>0.671875</v>
      </c>
      <c r="L109" s="79">
        <v>1.125</v>
      </c>
      <c r="M109" s="79">
        <v>0.90625</v>
      </c>
      <c r="N109" s="79">
        <v>0.4375</v>
      </c>
      <c r="O109" s="79">
        <v>1.8125</v>
      </c>
      <c r="P109" s="60">
        <v>0.875</v>
      </c>
      <c r="Q109" s="60">
        <v>0.75</v>
      </c>
      <c r="T109" s="60">
        <v>11.106249999999999</v>
      </c>
    </row>
    <row r="110" spans="1:20">
      <c r="C110" s="74"/>
      <c r="D110" s="74"/>
      <c r="E110" s="74"/>
      <c r="F110" s="74"/>
      <c r="G110" s="74"/>
      <c r="H110" s="77">
        <v>0.640625</v>
      </c>
      <c r="I110" s="77">
        <v>0.265625</v>
      </c>
      <c r="J110" s="77">
        <v>0.59375</v>
      </c>
      <c r="K110" s="79">
        <v>0.53125</v>
      </c>
      <c r="L110" s="79">
        <v>0.75</v>
      </c>
      <c r="M110" s="79">
        <v>0.4375</v>
      </c>
      <c r="N110" s="79">
        <v>0.625</v>
      </c>
      <c r="O110" s="79">
        <v>0.875</v>
      </c>
      <c r="P110" s="60">
        <v>1.25</v>
      </c>
      <c r="Q110" s="60">
        <v>0.5</v>
      </c>
      <c r="T110" s="60">
        <v>10.451499999999999</v>
      </c>
    </row>
    <row r="111" spans="1:20">
      <c r="B111" s="34"/>
      <c r="C111" s="74"/>
      <c r="D111" s="74"/>
      <c r="E111" s="74"/>
      <c r="F111" s="74"/>
      <c r="G111" s="74"/>
      <c r="H111" s="77">
        <v>0.40625</v>
      </c>
      <c r="I111" s="77">
        <v>0.15625</v>
      </c>
      <c r="J111" s="77">
        <v>0.4375</v>
      </c>
      <c r="K111" s="79">
        <v>0.3125</v>
      </c>
      <c r="L111" s="79">
        <v>0.5</v>
      </c>
      <c r="M111" s="79">
        <v>0.375</v>
      </c>
      <c r="N111" s="79">
        <v>0.25</v>
      </c>
      <c r="O111" s="79">
        <v>0.75</v>
      </c>
      <c r="P111" s="60">
        <v>0.5</v>
      </c>
      <c r="Q111" s="60">
        <v>1</v>
      </c>
      <c r="T111" s="60">
        <v>6.585</v>
      </c>
    </row>
    <row r="112" spans="1:20">
      <c r="B112" s="3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</row>
    <row r="113" spans="2:17">
      <c r="B113" s="3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</row>
    <row r="114" spans="2:17">
      <c r="B114" s="75" t="s">
        <v>119</v>
      </c>
      <c r="C114" s="74"/>
      <c r="D114" s="74"/>
      <c r="F114" s="74"/>
      <c r="G114" s="74"/>
      <c r="I114" s="74"/>
      <c r="J114" s="74"/>
      <c r="K114" s="74"/>
      <c r="L114" s="74"/>
      <c r="M114" s="74"/>
      <c r="N114" s="74"/>
      <c r="O114" s="74"/>
    </row>
    <row r="115" spans="2:17">
      <c r="B115" s="41">
        <f t="array" ref="B115">B79</f>
        <v>7</v>
      </c>
      <c r="C115" s="80">
        <f t="array" ref="C115:D115">D79:E79</f>
        <v>0</v>
      </c>
      <c r="D115" s="80">
        <v>0</v>
      </c>
      <c r="E115" s="81">
        <f t="array" ref="E115:G115">H79:J79</f>
        <v>2.96875</v>
      </c>
      <c r="F115" s="81">
        <v>1.46875</v>
      </c>
      <c r="G115" s="81">
        <v>2.5625</v>
      </c>
      <c r="H115" s="82">
        <f t="array" ref="H115:N115">K79:Q79</f>
        <v>2.9375</v>
      </c>
      <c r="I115" s="82">
        <v>3</v>
      </c>
      <c r="J115" s="82">
        <v>2.125</v>
      </c>
      <c r="K115" s="82">
        <v>1.75</v>
      </c>
      <c r="L115" s="82">
        <v>2.25</v>
      </c>
      <c r="M115" s="82">
        <v>1.5</v>
      </c>
      <c r="N115" s="82">
        <v>1</v>
      </c>
    </row>
    <row r="116" spans="2:17">
      <c r="B116" s="80">
        <f t="array" ref="B116:B117">B82:B83</f>
        <v>0</v>
      </c>
      <c r="C116" s="83">
        <f t="array" ref="C116:D117">D82:E83</f>
        <v>1</v>
      </c>
      <c r="D116" s="83">
        <v>0</v>
      </c>
      <c r="E116" s="84">
        <f t="array" ref="E116:G117">H82:J83</f>
        <v>-1</v>
      </c>
      <c r="F116" s="84">
        <v>0</v>
      </c>
      <c r="G116" s="84">
        <v>0</v>
      </c>
      <c r="H116" s="25">
        <f t="array" ref="H116:N117">K82:Q83</f>
        <v>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</row>
    <row r="117" spans="2:17">
      <c r="B117" s="80">
        <v>0</v>
      </c>
      <c r="C117" s="83">
        <v>0</v>
      </c>
      <c r="D117" s="83">
        <v>2</v>
      </c>
      <c r="E117" s="84">
        <v>0</v>
      </c>
      <c r="F117" s="84">
        <v>-1</v>
      </c>
      <c r="G117" s="84">
        <v>-1</v>
      </c>
      <c r="H117" s="25">
        <v>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</row>
    <row r="118" spans="2:17">
      <c r="B118" s="81">
        <f t="array" ref="B118:B120">B88:B90</f>
        <v>2.96875</v>
      </c>
      <c r="C118" s="84">
        <f t="array" ref="C118:D120">D88:E90</f>
        <v>-1</v>
      </c>
      <c r="D118" s="84">
        <v>0</v>
      </c>
      <c r="E118" s="42">
        <f t="array" ref="E118:N127">H102:Q111</f>
        <v>1.3095703125</v>
      </c>
      <c r="F118" s="42">
        <v>0.6298828125</v>
      </c>
      <c r="G118" s="42">
        <v>1.029296875</v>
      </c>
      <c r="H118" s="24">
        <v>1.259765625</v>
      </c>
      <c r="I118" s="24">
        <v>1.359375</v>
      </c>
      <c r="J118" s="24">
        <v>0.69921875</v>
      </c>
      <c r="K118" s="24">
        <v>0.8203125</v>
      </c>
      <c r="L118" s="24">
        <v>0.8984375</v>
      </c>
      <c r="M118" s="24">
        <v>0.640625</v>
      </c>
      <c r="N118" s="24">
        <v>0.40625</v>
      </c>
      <c r="O118" s="34"/>
      <c r="P118" s="34"/>
      <c r="Q118" s="34"/>
    </row>
    <row r="119" spans="2:17">
      <c r="B119" s="81">
        <v>1.46875</v>
      </c>
      <c r="C119" s="84">
        <v>0</v>
      </c>
      <c r="D119" s="84">
        <v>-1</v>
      </c>
      <c r="E119" s="42">
        <v>0.6298828125</v>
      </c>
      <c r="F119" s="42">
        <v>0.4501953125</v>
      </c>
      <c r="G119" s="42">
        <v>0.388671875</v>
      </c>
      <c r="H119" s="24">
        <v>0.900390625</v>
      </c>
      <c r="I119" s="24">
        <v>0.359375</v>
      </c>
      <c r="J119" s="24">
        <v>0.41796875</v>
      </c>
      <c r="K119" s="24">
        <v>0.3828125</v>
      </c>
      <c r="L119" s="24">
        <v>0.3359375</v>
      </c>
      <c r="M119" s="24">
        <v>0.265625</v>
      </c>
      <c r="N119" s="24">
        <v>0.15625</v>
      </c>
      <c r="O119" s="34"/>
      <c r="P119" s="34"/>
      <c r="Q119" s="34"/>
    </row>
    <row r="120" spans="2:17">
      <c r="B120" s="81">
        <v>2.5625</v>
      </c>
      <c r="C120" s="84">
        <v>0</v>
      </c>
      <c r="D120" s="84">
        <v>-1</v>
      </c>
      <c r="E120" s="42">
        <v>1.029296875</v>
      </c>
      <c r="F120" s="42">
        <v>0.388671875</v>
      </c>
      <c r="G120" s="42">
        <v>1.14453125</v>
      </c>
      <c r="H120" s="24">
        <v>0.77734375</v>
      </c>
      <c r="I120" s="24">
        <v>1.28125</v>
      </c>
      <c r="J120" s="24">
        <v>1.0078125</v>
      </c>
      <c r="K120" s="24">
        <v>0.546875</v>
      </c>
      <c r="L120" s="24">
        <v>1.015625</v>
      </c>
      <c r="M120" s="24">
        <v>0.59375</v>
      </c>
      <c r="N120" s="24">
        <v>0.4375</v>
      </c>
      <c r="O120" s="34"/>
      <c r="P120" s="34"/>
      <c r="Q120" s="34"/>
    </row>
    <row r="121" spans="2:17">
      <c r="B121" s="82">
        <f t="array" ref="B121:B127">B91:B97</f>
        <v>2.9375</v>
      </c>
      <c r="C121" s="25">
        <f t="array" ref="C121:D127">D91:E97</f>
        <v>0</v>
      </c>
      <c r="D121" s="25">
        <v>0</v>
      </c>
      <c r="E121" s="24">
        <v>1.259765625</v>
      </c>
      <c r="F121" s="24">
        <v>0.900390625</v>
      </c>
      <c r="G121" s="24">
        <v>0.77734375</v>
      </c>
      <c r="H121" s="36">
        <v>1.80078125</v>
      </c>
      <c r="I121" s="36">
        <v>0.71875</v>
      </c>
      <c r="J121" s="36">
        <v>0.8359375</v>
      </c>
      <c r="K121" s="36">
        <v>0.765625</v>
      </c>
      <c r="L121" s="36">
        <v>0.671875</v>
      </c>
      <c r="M121" s="36">
        <v>0.53125</v>
      </c>
      <c r="N121" s="36">
        <v>0.3125</v>
      </c>
      <c r="O121" s="34"/>
      <c r="P121" s="34"/>
      <c r="Q121" s="34"/>
    </row>
    <row r="122" spans="2:17">
      <c r="B122" s="82">
        <v>3</v>
      </c>
      <c r="C122" s="25">
        <v>0</v>
      </c>
      <c r="D122" s="25">
        <v>0</v>
      </c>
      <c r="E122" s="24">
        <v>1.359375</v>
      </c>
      <c r="F122" s="24">
        <v>0.359375</v>
      </c>
      <c r="G122" s="24">
        <v>1.28125</v>
      </c>
      <c r="H122" s="36">
        <v>0.71875</v>
      </c>
      <c r="I122" s="36">
        <v>2</v>
      </c>
      <c r="J122" s="36">
        <v>0.5625</v>
      </c>
      <c r="K122" s="36">
        <v>0.875</v>
      </c>
      <c r="L122" s="36">
        <v>1.125</v>
      </c>
      <c r="M122" s="36">
        <v>0.75</v>
      </c>
      <c r="N122" s="36">
        <v>0.5</v>
      </c>
      <c r="O122" s="34"/>
      <c r="P122" s="34"/>
      <c r="Q122" s="34"/>
    </row>
    <row r="123" spans="2:17">
      <c r="B123" s="82">
        <v>2.125</v>
      </c>
      <c r="C123" s="25">
        <v>0</v>
      </c>
      <c r="D123" s="25">
        <v>0</v>
      </c>
      <c r="E123" s="24">
        <v>0.69921875</v>
      </c>
      <c r="F123" s="24">
        <v>0.41796875</v>
      </c>
      <c r="G123" s="24">
        <v>1.0078125</v>
      </c>
      <c r="H123" s="36">
        <v>0.8359375</v>
      </c>
      <c r="I123" s="36">
        <v>0.5625</v>
      </c>
      <c r="J123" s="36">
        <v>1.453125</v>
      </c>
      <c r="K123" s="36">
        <v>0.21875</v>
      </c>
      <c r="L123" s="36">
        <v>0.90625</v>
      </c>
      <c r="M123" s="36">
        <v>0.4375</v>
      </c>
      <c r="N123" s="36">
        <v>0.375</v>
      </c>
      <c r="O123" s="34"/>
      <c r="P123" s="34"/>
      <c r="Q123" s="34"/>
    </row>
    <row r="124" spans="2:17">
      <c r="B124" s="82">
        <v>1.75</v>
      </c>
      <c r="C124" s="25">
        <v>0</v>
      </c>
      <c r="D124" s="25">
        <v>0</v>
      </c>
      <c r="E124" s="24">
        <v>0.8203125</v>
      </c>
      <c r="F124" s="24">
        <v>0.3828125</v>
      </c>
      <c r="G124" s="24">
        <v>0.546875</v>
      </c>
      <c r="H124" s="36">
        <v>0.765625</v>
      </c>
      <c r="I124" s="36">
        <v>0.875</v>
      </c>
      <c r="J124" s="36">
        <v>0.21875</v>
      </c>
      <c r="K124" s="36">
        <v>1.3125</v>
      </c>
      <c r="L124" s="36">
        <v>0.4375</v>
      </c>
      <c r="M124" s="36">
        <v>0.625</v>
      </c>
      <c r="N124" s="36">
        <v>0.25</v>
      </c>
      <c r="O124" s="34"/>
      <c r="P124" s="34"/>
      <c r="Q124" s="34"/>
    </row>
    <row r="125" spans="2:17">
      <c r="B125" s="82">
        <v>2.25</v>
      </c>
      <c r="C125" s="25">
        <v>0</v>
      </c>
      <c r="D125" s="25">
        <v>0</v>
      </c>
      <c r="E125" s="24">
        <v>0.8984375</v>
      </c>
      <c r="F125" s="24">
        <v>0.3359375</v>
      </c>
      <c r="G125" s="24">
        <v>1.015625</v>
      </c>
      <c r="H125" s="36">
        <v>0.671875</v>
      </c>
      <c r="I125" s="36">
        <v>1.125</v>
      </c>
      <c r="J125" s="36">
        <v>0.90625</v>
      </c>
      <c r="K125" s="36">
        <v>0.4375</v>
      </c>
      <c r="L125" s="36">
        <v>1.8125</v>
      </c>
      <c r="M125" s="36">
        <v>0.875</v>
      </c>
      <c r="N125" s="36">
        <v>0.75</v>
      </c>
      <c r="O125" s="34"/>
      <c r="P125" s="34"/>
      <c r="Q125" s="34"/>
    </row>
    <row r="126" spans="2:17">
      <c r="B126" s="82">
        <v>1.5</v>
      </c>
      <c r="C126" s="25">
        <v>0</v>
      </c>
      <c r="D126" s="25">
        <v>0</v>
      </c>
      <c r="E126" s="24">
        <v>0.640625</v>
      </c>
      <c r="F126" s="24">
        <v>0.265625</v>
      </c>
      <c r="G126" s="24">
        <v>0.59375</v>
      </c>
      <c r="H126" s="36">
        <v>0.53125</v>
      </c>
      <c r="I126" s="36">
        <v>0.75</v>
      </c>
      <c r="J126" s="36">
        <v>0.4375</v>
      </c>
      <c r="K126" s="36">
        <v>0.625</v>
      </c>
      <c r="L126" s="36">
        <v>0.875</v>
      </c>
      <c r="M126" s="36">
        <v>1.25</v>
      </c>
      <c r="N126" s="36">
        <v>0.5</v>
      </c>
      <c r="O126" s="34"/>
      <c r="P126" s="34"/>
      <c r="Q126" s="34"/>
    </row>
    <row r="127" spans="2:17">
      <c r="B127" s="82">
        <v>1</v>
      </c>
      <c r="C127" s="25">
        <v>0</v>
      </c>
      <c r="D127" s="25">
        <v>0</v>
      </c>
      <c r="E127" s="24">
        <v>0.40625</v>
      </c>
      <c r="F127" s="24">
        <v>0.15625</v>
      </c>
      <c r="G127" s="24">
        <v>0.4375</v>
      </c>
      <c r="H127" s="36">
        <v>0.3125</v>
      </c>
      <c r="I127" s="36">
        <v>0.5</v>
      </c>
      <c r="J127" s="36">
        <v>0.375</v>
      </c>
      <c r="K127" s="36">
        <v>0.25</v>
      </c>
      <c r="L127" s="36">
        <v>0.75</v>
      </c>
      <c r="M127" s="36">
        <v>0.5</v>
      </c>
      <c r="N127" s="36">
        <v>1</v>
      </c>
      <c r="O127" s="34"/>
      <c r="P127" s="34"/>
      <c r="Q127" s="34"/>
    </row>
    <row r="128" spans="2:17">
      <c r="B128" s="7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</row>
    <row r="129" spans="2:18">
      <c r="B129" s="7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</row>
    <row r="130" spans="2:18">
      <c r="B130" s="7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</row>
    <row r="131" spans="2:18">
      <c r="B131" s="7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</row>
    <row r="132" spans="2:18">
      <c r="B132" s="75" t="s">
        <v>120</v>
      </c>
      <c r="C132" s="67"/>
      <c r="D132" s="67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 t="s">
        <v>54</v>
      </c>
      <c r="Q132" s="34"/>
      <c r="R132" s="34"/>
    </row>
    <row r="133" spans="2:18">
      <c r="B133" s="85">
        <f t="array" ref="B133">B115</f>
        <v>7</v>
      </c>
      <c r="C133" s="85">
        <f t="array" ref="C133">C115</f>
        <v>0</v>
      </c>
      <c r="D133" s="85">
        <f t="array" ref="D133">D115</f>
        <v>0</v>
      </c>
      <c r="E133" s="85">
        <f t="array" ref="E133">E115</f>
        <v>2.96875</v>
      </c>
      <c r="F133" s="85">
        <f t="array" ref="F133">F115</f>
        <v>1.46875</v>
      </c>
      <c r="G133" s="85">
        <f t="array" ref="G133">G115</f>
        <v>2.5625</v>
      </c>
      <c r="H133" s="85">
        <f t="array" ref="H133">H115</f>
        <v>2.9375</v>
      </c>
      <c r="I133" s="85">
        <f t="array" ref="I133">I115</f>
        <v>3</v>
      </c>
      <c r="J133" s="85">
        <f t="array" ref="J133">J115</f>
        <v>2.125</v>
      </c>
      <c r="K133" s="85">
        <f t="array" ref="K133">K115</f>
        <v>1.75</v>
      </c>
      <c r="L133" s="85">
        <f t="array" ref="L133">L115</f>
        <v>2.25</v>
      </c>
      <c r="M133" s="85">
        <f t="array" ref="M133">M115</f>
        <v>1.5</v>
      </c>
      <c r="N133" s="85">
        <f t="array" ref="N133">N115</f>
        <v>1</v>
      </c>
      <c r="O133" s="34"/>
      <c r="P133" s="86">
        <f t="array" ref="P133">T79</f>
        <v>45.479000000000006</v>
      </c>
      <c r="Q133" s="34"/>
      <c r="R133" s="34"/>
    </row>
    <row r="134" spans="2:18">
      <c r="B134" s="85">
        <f t="array" ref="B134">B116</f>
        <v>0</v>
      </c>
      <c r="C134" s="85">
        <f t="array" ref="C134">C116*$B$24</f>
        <v>1.6</v>
      </c>
      <c r="D134" s="85">
        <f t="array" ref="D134">D116*$B$24</f>
        <v>0</v>
      </c>
      <c r="E134" s="85">
        <f t="array" ref="E134">E116*$B$24</f>
        <v>-1.6</v>
      </c>
      <c r="F134" s="85">
        <f t="array" ref="F134">F116*$B$24</f>
        <v>0</v>
      </c>
      <c r="G134" s="85">
        <f t="array" ref="G134">G116*$B$24</f>
        <v>0</v>
      </c>
      <c r="H134" s="85">
        <f t="array" ref="H134">H116*$B$24</f>
        <v>0</v>
      </c>
      <c r="I134" s="85">
        <f t="array" ref="I134">I116*$B$24</f>
        <v>0</v>
      </c>
      <c r="J134" s="85">
        <f t="array" ref="J134">J116*$B$24</f>
        <v>0</v>
      </c>
      <c r="K134" s="85">
        <f t="array" ref="K134">K116*$B$24</f>
        <v>0</v>
      </c>
      <c r="L134" s="85">
        <f t="array" ref="L134">L116*$B$24</f>
        <v>0</v>
      </c>
      <c r="M134" s="85">
        <f t="array" ref="M134">M116*$B$24</f>
        <v>0</v>
      </c>
      <c r="N134" s="85">
        <f t="array" ref="N134">N116*$B$24</f>
        <v>0</v>
      </c>
      <c r="O134" s="34"/>
      <c r="P134" s="86">
        <f t="array" ref="P134:P135">T82:T83</f>
        <v>0</v>
      </c>
      <c r="Q134" s="34"/>
      <c r="R134" s="34"/>
    </row>
    <row r="135" spans="2:18">
      <c r="B135" s="85">
        <f t="array" ref="B135">B117</f>
        <v>0</v>
      </c>
      <c r="C135" s="85">
        <f t="array" ref="C135">C117*$B$24</f>
        <v>0</v>
      </c>
      <c r="D135" s="85">
        <f t="array" ref="D135">D117*$B$24</f>
        <v>3.2</v>
      </c>
      <c r="E135" s="85">
        <f t="array" ref="E135">E117*$B$24</f>
        <v>0</v>
      </c>
      <c r="F135" s="85">
        <f t="array" ref="F135">F117*$B$24</f>
        <v>-1.6</v>
      </c>
      <c r="G135" s="85">
        <f t="array" ref="G135">G117*$B$24</f>
        <v>-1.6</v>
      </c>
      <c r="H135" s="85">
        <f t="array" ref="H135">H117*$B$24</f>
        <v>0</v>
      </c>
      <c r="I135" s="85">
        <f t="array" ref="I135">I117*$B$24</f>
        <v>0</v>
      </c>
      <c r="J135" s="85">
        <f t="array" ref="J135">J117*$B$24</f>
        <v>0</v>
      </c>
      <c r="K135" s="85">
        <f t="array" ref="K135">K117*$B$24</f>
        <v>0</v>
      </c>
      <c r="L135" s="85">
        <f t="array" ref="L135">L117*$B$24</f>
        <v>0</v>
      </c>
      <c r="M135" s="85">
        <f t="array" ref="M135">M117*$B$24</f>
        <v>0</v>
      </c>
      <c r="N135" s="85">
        <f t="array" ref="N135">N117*$B$24</f>
        <v>0</v>
      </c>
      <c r="O135" s="34"/>
      <c r="P135" s="86">
        <v>0</v>
      </c>
      <c r="Q135" s="34"/>
      <c r="R135" s="34"/>
    </row>
    <row r="136" spans="2:18">
      <c r="B136" s="85">
        <f t="array" ref="B136">B118</f>
        <v>2.96875</v>
      </c>
      <c r="C136" s="85">
        <f t="array" ref="C136">C118*$B$24</f>
        <v>-1.6</v>
      </c>
      <c r="D136" s="85">
        <f t="array" ref="D136">D118*$B$24</f>
        <v>0</v>
      </c>
      <c r="E136" s="85">
        <f t="array" ref="E136:N145">E118:N127+(MINVERSE(D41:M50)*B24)</f>
        <v>2.9095703125000001</v>
      </c>
      <c r="F136" s="85">
        <v>0.6298828125</v>
      </c>
      <c r="G136" s="85">
        <v>1.029296875</v>
      </c>
      <c r="H136" s="85">
        <v>1.259765625</v>
      </c>
      <c r="I136" s="85">
        <v>1.359375</v>
      </c>
      <c r="J136" s="85">
        <v>0.69921875</v>
      </c>
      <c r="K136" s="85">
        <v>0.8203125</v>
      </c>
      <c r="L136" s="85">
        <v>0.8984375</v>
      </c>
      <c r="M136" s="85">
        <v>0.640625</v>
      </c>
      <c r="N136" s="85">
        <v>0.40625</v>
      </c>
      <c r="P136" s="87">
        <f t="array" ref="P136:P145">T102:T111</f>
        <v>20.592218750000001</v>
      </c>
    </row>
    <row r="137" spans="2:18">
      <c r="B137" s="85">
        <f t="array" ref="B137">B119</f>
        <v>1.46875</v>
      </c>
      <c r="C137" s="85">
        <f t="array" ref="C137">C119*$B$24</f>
        <v>0</v>
      </c>
      <c r="D137" s="85">
        <f t="array" ref="D137">D119*$B$24</f>
        <v>-1.6</v>
      </c>
      <c r="E137" s="85">
        <v>0.6298828125</v>
      </c>
      <c r="F137" s="85">
        <v>2.0501953125000001</v>
      </c>
      <c r="G137" s="85">
        <v>0.388671875</v>
      </c>
      <c r="H137" s="85">
        <v>0.900390625</v>
      </c>
      <c r="I137" s="85">
        <v>0.359375</v>
      </c>
      <c r="J137" s="85">
        <v>0.41796875</v>
      </c>
      <c r="K137" s="85">
        <v>0.3828125</v>
      </c>
      <c r="L137" s="85">
        <v>0.3359375</v>
      </c>
      <c r="M137" s="85">
        <v>0.265625</v>
      </c>
      <c r="N137" s="85">
        <v>0.15625</v>
      </c>
      <c r="P137" s="87">
        <v>10.293468750000001</v>
      </c>
    </row>
    <row r="138" spans="2:18">
      <c r="B138" s="85">
        <f t="array" ref="B138">B120</f>
        <v>2.5625</v>
      </c>
      <c r="C138" s="85">
        <f t="array" ref="C138">C120*$B$24</f>
        <v>0</v>
      </c>
      <c r="D138" s="85">
        <f t="array" ref="D138">D120*$B$24</f>
        <v>-1.6</v>
      </c>
      <c r="E138" s="85">
        <v>1.029296875</v>
      </c>
      <c r="F138" s="85">
        <v>0.388671875</v>
      </c>
      <c r="G138" s="85">
        <v>2.7445312500000001</v>
      </c>
      <c r="H138" s="85">
        <v>0.77734375</v>
      </c>
      <c r="I138" s="85">
        <v>1.28125</v>
      </c>
      <c r="J138" s="85">
        <v>1.0078125</v>
      </c>
      <c r="K138" s="85">
        <v>0.546875</v>
      </c>
      <c r="L138" s="85">
        <v>1.015625</v>
      </c>
      <c r="M138" s="85">
        <v>0.59375</v>
      </c>
      <c r="N138" s="85">
        <v>0.4375</v>
      </c>
      <c r="P138" s="87">
        <v>14.593312500000001</v>
      </c>
    </row>
    <row r="139" spans="2:18">
      <c r="B139" s="85">
        <f t="array" ref="B139">B121</f>
        <v>2.9375</v>
      </c>
      <c r="C139" s="85">
        <f t="array" ref="C139">C121*$B$24</f>
        <v>0</v>
      </c>
      <c r="D139" s="85">
        <f t="array" ref="D139">D121*$B$24</f>
        <v>0</v>
      </c>
      <c r="E139" s="85">
        <v>1.259765625</v>
      </c>
      <c r="F139" s="85">
        <v>0.900390625</v>
      </c>
      <c r="G139" s="85">
        <v>0.77734375</v>
      </c>
      <c r="H139" s="85">
        <v>5.0007812500000002</v>
      </c>
      <c r="I139" s="85">
        <v>0.71875</v>
      </c>
      <c r="J139" s="85">
        <v>0.8359375</v>
      </c>
      <c r="K139" s="85">
        <v>0.765625</v>
      </c>
      <c r="L139" s="85">
        <v>0.671875</v>
      </c>
      <c r="M139" s="85">
        <v>0.53125</v>
      </c>
      <c r="N139" s="85">
        <v>0.3125</v>
      </c>
      <c r="P139" s="87">
        <v>20.586937500000001</v>
      </c>
    </row>
    <row r="140" spans="2:18">
      <c r="B140" s="85">
        <f t="array" ref="B140">B122</f>
        <v>3</v>
      </c>
      <c r="C140" s="85">
        <f t="array" ref="C140">C122*$B$24</f>
        <v>0</v>
      </c>
      <c r="D140" s="85">
        <f t="array" ref="D140">D122*$B$24</f>
        <v>0</v>
      </c>
      <c r="E140" s="85">
        <v>1.359375</v>
      </c>
      <c r="F140" s="85">
        <v>0.359375</v>
      </c>
      <c r="G140" s="85">
        <v>1.28125</v>
      </c>
      <c r="H140" s="85">
        <v>0.71875</v>
      </c>
      <c r="I140" s="85">
        <v>5.2</v>
      </c>
      <c r="J140" s="85">
        <v>0.5625</v>
      </c>
      <c r="K140" s="85">
        <v>0.875</v>
      </c>
      <c r="L140" s="85">
        <v>1.125</v>
      </c>
      <c r="M140" s="85">
        <v>0.75</v>
      </c>
      <c r="N140" s="85">
        <v>0.5</v>
      </c>
      <c r="P140" s="87">
        <v>20.5975</v>
      </c>
    </row>
    <row r="141" spans="2:18">
      <c r="B141" s="85">
        <f t="array" ref="B141">B123</f>
        <v>2.125</v>
      </c>
      <c r="C141" s="85">
        <f t="array" ref="C141">C123*$B$24</f>
        <v>0</v>
      </c>
      <c r="D141" s="85">
        <f t="array" ref="D141">D123*$B$24</f>
        <v>0</v>
      </c>
      <c r="E141" s="85">
        <v>0.69921875</v>
      </c>
      <c r="F141" s="85">
        <v>0.41796875</v>
      </c>
      <c r="G141" s="85">
        <v>1.0078125</v>
      </c>
      <c r="H141" s="85">
        <v>0.8359375</v>
      </c>
      <c r="I141" s="85">
        <v>0.5625</v>
      </c>
      <c r="J141" s="85">
        <v>4.6531250000000002</v>
      </c>
      <c r="K141" s="85">
        <v>0.21875</v>
      </c>
      <c r="L141" s="85">
        <v>0.90625</v>
      </c>
      <c r="M141" s="85">
        <v>0.4375</v>
      </c>
      <c r="N141" s="85">
        <v>0.375</v>
      </c>
      <c r="P141" s="87">
        <v>8.5891249999999992</v>
      </c>
    </row>
    <row r="142" spans="2:18">
      <c r="B142" s="85">
        <f t="array" ref="B142">B124</f>
        <v>1.75</v>
      </c>
      <c r="C142" s="85">
        <f t="array" ref="C142">C124*$B$24</f>
        <v>0</v>
      </c>
      <c r="D142" s="85">
        <f t="array" ref="D142">D124*$B$24</f>
        <v>0</v>
      </c>
      <c r="E142" s="85">
        <v>0.8203125</v>
      </c>
      <c r="F142" s="85">
        <v>0.3828125</v>
      </c>
      <c r="G142" s="85">
        <v>0.546875</v>
      </c>
      <c r="H142" s="85">
        <v>0.765625</v>
      </c>
      <c r="I142" s="85">
        <v>0.875</v>
      </c>
      <c r="J142" s="85">
        <v>0.21875</v>
      </c>
      <c r="K142" s="85">
        <v>4.5125000000000002</v>
      </c>
      <c r="L142" s="85">
        <v>0.4375</v>
      </c>
      <c r="M142" s="85">
        <v>0.625</v>
      </c>
      <c r="N142" s="85">
        <v>0.25</v>
      </c>
      <c r="P142" s="87">
        <v>17.112749999999998</v>
      </c>
    </row>
    <row r="143" spans="2:18">
      <c r="B143" s="85">
        <f t="array" ref="B143">B125</f>
        <v>2.25</v>
      </c>
      <c r="C143" s="85">
        <f t="array" ref="C143">C125*$B$24</f>
        <v>0</v>
      </c>
      <c r="D143" s="85">
        <f t="array" ref="D143">D125*$B$24</f>
        <v>0</v>
      </c>
      <c r="E143" s="85">
        <v>0.8984375</v>
      </c>
      <c r="F143" s="85">
        <v>0.3359375</v>
      </c>
      <c r="G143" s="85">
        <v>1.015625</v>
      </c>
      <c r="H143" s="85">
        <v>0.671875</v>
      </c>
      <c r="I143" s="85">
        <v>1.125</v>
      </c>
      <c r="J143" s="85">
        <v>0.90625</v>
      </c>
      <c r="K143" s="85">
        <v>0.4375</v>
      </c>
      <c r="L143" s="85">
        <v>5.0125000000000002</v>
      </c>
      <c r="M143" s="85">
        <v>0.875</v>
      </c>
      <c r="N143" s="85">
        <v>0.75</v>
      </c>
      <c r="P143" s="87">
        <v>11.106249999999999</v>
      </c>
    </row>
    <row r="144" spans="2:18">
      <c r="B144" s="85">
        <f t="array" ref="B144">B126</f>
        <v>1.5</v>
      </c>
      <c r="C144" s="85">
        <f t="array" ref="C144">C126*$B$24</f>
        <v>0</v>
      </c>
      <c r="D144" s="85">
        <f t="array" ref="D144">D126*$B$24</f>
        <v>0</v>
      </c>
      <c r="E144" s="85">
        <v>0.640625</v>
      </c>
      <c r="F144" s="85">
        <v>0.265625</v>
      </c>
      <c r="G144" s="85">
        <v>0.59375</v>
      </c>
      <c r="H144" s="85">
        <v>0.53125</v>
      </c>
      <c r="I144" s="85">
        <v>0.75</v>
      </c>
      <c r="J144" s="85">
        <v>0.4375</v>
      </c>
      <c r="K144" s="85">
        <v>0.625</v>
      </c>
      <c r="L144" s="85">
        <v>0.875</v>
      </c>
      <c r="M144" s="85">
        <v>5.0425476438797769</v>
      </c>
      <c r="N144" s="85">
        <v>0.5</v>
      </c>
      <c r="P144" s="87">
        <v>10.451499999999999</v>
      </c>
    </row>
    <row r="145" spans="2:16">
      <c r="B145" s="85">
        <f t="array" ref="B145">B127</f>
        <v>1</v>
      </c>
      <c r="C145" s="85">
        <f t="array" ref="C145">C127*$B$24</f>
        <v>0</v>
      </c>
      <c r="D145" s="85">
        <f t="array" ref="D145">D127*$B$24</f>
        <v>0</v>
      </c>
      <c r="E145" s="85">
        <v>0.40625</v>
      </c>
      <c r="F145" s="85">
        <v>0.15625</v>
      </c>
      <c r="G145" s="85">
        <v>0.4375</v>
      </c>
      <c r="H145" s="85">
        <v>0.3125</v>
      </c>
      <c r="I145" s="85">
        <v>0.5</v>
      </c>
      <c r="J145" s="85">
        <v>0.375</v>
      </c>
      <c r="K145" s="85">
        <v>0.25</v>
      </c>
      <c r="L145" s="85">
        <v>0.75</v>
      </c>
      <c r="M145" s="85">
        <v>0.5</v>
      </c>
      <c r="N145" s="85">
        <v>5.1373603640877121</v>
      </c>
      <c r="P145" s="87">
        <v>6.585</v>
      </c>
    </row>
    <row r="146" spans="2:16">
      <c r="B146" s="74"/>
      <c r="C146" s="74"/>
      <c r="D146" s="74"/>
      <c r="E146" s="74"/>
      <c r="F146" s="74"/>
      <c r="G146" s="74"/>
      <c r="H146" s="74"/>
      <c r="I146" s="74"/>
      <c r="J146" s="74"/>
      <c r="K146" s="74"/>
    </row>
    <row r="147" spans="2:16">
      <c r="B147" s="74"/>
      <c r="C147" s="34"/>
      <c r="D147" s="34"/>
      <c r="E147" s="34"/>
      <c r="F147" s="74"/>
      <c r="G147" s="74"/>
      <c r="H147" s="74"/>
      <c r="I147" s="74"/>
      <c r="J147" s="74"/>
      <c r="K147" s="74"/>
    </row>
    <row r="148" spans="2:16">
      <c r="B148" s="75" t="s">
        <v>121</v>
      </c>
      <c r="C148" s="34"/>
      <c r="D148" s="34"/>
      <c r="E148" s="34"/>
      <c r="F148" s="74"/>
      <c r="G148" s="74"/>
      <c r="H148" s="74"/>
      <c r="I148" s="74"/>
      <c r="J148" s="74"/>
      <c r="K148" s="74"/>
      <c r="P148" s="61" t="s">
        <v>122</v>
      </c>
    </row>
    <row r="149" spans="2:16">
      <c r="B149" s="85">
        <f t="array" ref="B149">B133</f>
        <v>7</v>
      </c>
      <c r="C149" s="85">
        <f t="array" ref="C149:M149">D133:N133</f>
        <v>0</v>
      </c>
      <c r="D149" s="85">
        <v>2.96875</v>
      </c>
      <c r="E149" s="85">
        <v>1.46875</v>
      </c>
      <c r="F149" s="85">
        <v>2.5625</v>
      </c>
      <c r="G149" s="85">
        <v>2.9375</v>
      </c>
      <c r="H149" s="85">
        <v>3</v>
      </c>
      <c r="I149" s="85">
        <v>2.125</v>
      </c>
      <c r="J149" s="85">
        <v>1.75</v>
      </c>
      <c r="K149" s="85">
        <v>2.25</v>
      </c>
      <c r="L149" s="85">
        <v>1.5</v>
      </c>
      <c r="M149" s="85">
        <v>1</v>
      </c>
      <c r="N149" s="14"/>
      <c r="O149" s="14"/>
      <c r="P149" s="88">
        <f t="array" ref="P149">P133</f>
        <v>45.479000000000006</v>
      </c>
    </row>
    <row r="150" spans="2:16">
      <c r="B150" s="85">
        <f t="array" ref="B150:B160">B135:B145</f>
        <v>0</v>
      </c>
      <c r="C150" s="85">
        <f t="array" ref="C150:M160">D135:N145</f>
        <v>3.2</v>
      </c>
      <c r="D150" s="85">
        <v>0</v>
      </c>
      <c r="E150" s="85">
        <v>-1.6</v>
      </c>
      <c r="F150" s="85">
        <v>-1.6</v>
      </c>
      <c r="G150" s="85">
        <v>0</v>
      </c>
      <c r="H150" s="85">
        <v>0</v>
      </c>
      <c r="I150" s="85">
        <v>0</v>
      </c>
      <c r="J150" s="85">
        <v>0</v>
      </c>
      <c r="K150" s="85">
        <v>0</v>
      </c>
      <c r="L150" s="85">
        <v>0</v>
      </c>
      <c r="M150" s="85">
        <v>0</v>
      </c>
      <c r="N150" s="14"/>
      <c r="O150" s="14"/>
      <c r="P150" s="88">
        <f t="array" ref="P150:P160">P135:P145</f>
        <v>0</v>
      </c>
    </row>
    <row r="151" spans="2:16">
      <c r="B151" s="85">
        <v>2.96875</v>
      </c>
      <c r="C151" s="85">
        <v>0</v>
      </c>
      <c r="D151" s="85">
        <v>2.9095703125000001</v>
      </c>
      <c r="E151" s="85">
        <v>0.6298828125</v>
      </c>
      <c r="F151" s="85">
        <v>1.029296875</v>
      </c>
      <c r="G151" s="85">
        <v>1.259765625</v>
      </c>
      <c r="H151" s="85">
        <v>1.359375</v>
      </c>
      <c r="I151" s="85">
        <v>0.69921875</v>
      </c>
      <c r="J151" s="85">
        <v>0.8203125</v>
      </c>
      <c r="K151" s="85">
        <v>0.8984375</v>
      </c>
      <c r="L151" s="85">
        <v>0.640625</v>
      </c>
      <c r="M151" s="85">
        <v>0.40625</v>
      </c>
      <c r="N151" s="14"/>
      <c r="O151" s="14"/>
      <c r="P151" s="88">
        <v>20.592218750000001</v>
      </c>
    </row>
    <row r="152" spans="2:16">
      <c r="B152" s="85">
        <v>1.46875</v>
      </c>
      <c r="C152" s="85">
        <v>-1.6</v>
      </c>
      <c r="D152" s="85">
        <v>0.6298828125</v>
      </c>
      <c r="E152" s="85">
        <v>2.0501953125000001</v>
      </c>
      <c r="F152" s="85">
        <v>0.388671875</v>
      </c>
      <c r="G152" s="85">
        <v>0.900390625</v>
      </c>
      <c r="H152" s="85">
        <v>0.359375</v>
      </c>
      <c r="I152" s="85">
        <v>0.41796875</v>
      </c>
      <c r="J152" s="85">
        <v>0.3828125</v>
      </c>
      <c r="K152" s="85">
        <v>0.3359375</v>
      </c>
      <c r="L152" s="85">
        <v>0.265625</v>
      </c>
      <c r="M152" s="85">
        <v>0.15625</v>
      </c>
      <c r="N152" s="14"/>
      <c r="O152" s="14"/>
      <c r="P152" s="88">
        <v>10.293468750000001</v>
      </c>
    </row>
    <row r="153" spans="2:16">
      <c r="B153" s="85">
        <v>2.5625</v>
      </c>
      <c r="C153" s="85">
        <v>-1.6</v>
      </c>
      <c r="D153" s="85">
        <v>1.029296875</v>
      </c>
      <c r="E153" s="85">
        <v>0.388671875</v>
      </c>
      <c r="F153" s="85">
        <v>2.7445312500000001</v>
      </c>
      <c r="G153" s="85">
        <v>0.77734375</v>
      </c>
      <c r="H153" s="85">
        <v>1.28125</v>
      </c>
      <c r="I153" s="85">
        <v>1.0078125</v>
      </c>
      <c r="J153" s="85">
        <v>0.546875</v>
      </c>
      <c r="K153" s="85">
        <v>1.015625</v>
      </c>
      <c r="L153" s="85">
        <v>0.59375</v>
      </c>
      <c r="M153" s="85">
        <v>0.4375</v>
      </c>
      <c r="N153" s="14"/>
      <c r="O153" s="14"/>
      <c r="P153" s="88">
        <v>14.593312500000001</v>
      </c>
    </row>
    <row r="154" spans="2:16">
      <c r="B154" s="85">
        <v>2.9375</v>
      </c>
      <c r="C154" s="85">
        <v>0</v>
      </c>
      <c r="D154" s="85">
        <v>1.259765625</v>
      </c>
      <c r="E154" s="85">
        <v>0.900390625</v>
      </c>
      <c r="F154" s="85">
        <v>0.77734375</v>
      </c>
      <c r="G154" s="85">
        <v>5.0007812500000002</v>
      </c>
      <c r="H154" s="85">
        <v>0.71875</v>
      </c>
      <c r="I154" s="85">
        <v>0.8359375</v>
      </c>
      <c r="J154" s="85">
        <v>0.765625</v>
      </c>
      <c r="K154" s="85">
        <v>0.671875</v>
      </c>
      <c r="L154" s="85">
        <v>0.53125</v>
      </c>
      <c r="M154" s="85">
        <v>0.3125</v>
      </c>
      <c r="N154" s="14"/>
      <c r="O154" s="14"/>
      <c r="P154" s="88">
        <v>20.586937500000001</v>
      </c>
    </row>
    <row r="155" spans="2:16">
      <c r="B155" s="85">
        <v>3</v>
      </c>
      <c r="C155" s="85">
        <v>0</v>
      </c>
      <c r="D155" s="85">
        <v>1.359375</v>
      </c>
      <c r="E155" s="85">
        <v>0.359375</v>
      </c>
      <c r="F155" s="85">
        <v>1.28125</v>
      </c>
      <c r="G155" s="85">
        <v>0.71875</v>
      </c>
      <c r="H155" s="85">
        <v>5.2</v>
      </c>
      <c r="I155" s="85">
        <v>0.5625</v>
      </c>
      <c r="J155" s="85">
        <v>0.875</v>
      </c>
      <c r="K155" s="85">
        <v>1.125</v>
      </c>
      <c r="L155" s="85">
        <v>0.75</v>
      </c>
      <c r="M155" s="85">
        <v>0.5</v>
      </c>
      <c r="N155" s="14"/>
      <c r="O155" s="14"/>
      <c r="P155" s="88">
        <v>20.5975</v>
      </c>
    </row>
    <row r="156" spans="2:16">
      <c r="B156" s="85">
        <v>2.125</v>
      </c>
      <c r="C156" s="85">
        <v>0</v>
      </c>
      <c r="D156" s="85">
        <v>0.69921875</v>
      </c>
      <c r="E156" s="85">
        <v>0.41796875</v>
      </c>
      <c r="F156" s="85">
        <v>1.0078125</v>
      </c>
      <c r="G156" s="85">
        <v>0.8359375</v>
      </c>
      <c r="H156" s="85">
        <v>0.5625</v>
      </c>
      <c r="I156" s="85">
        <v>4.6531250000000002</v>
      </c>
      <c r="J156" s="85">
        <v>0.21875</v>
      </c>
      <c r="K156" s="85">
        <v>0.90625</v>
      </c>
      <c r="L156" s="85">
        <v>0.4375</v>
      </c>
      <c r="M156" s="85">
        <v>0.375</v>
      </c>
      <c r="N156" s="14"/>
      <c r="O156" s="14"/>
      <c r="P156" s="88">
        <v>8.5891249999999992</v>
      </c>
    </row>
    <row r="157" spans="2:16">
      <c r="B157" s="85">
        <v>1.75</v>
      </c>
      <c r="C157" s="85">
        <v>0</v>
      </c>
      <c r="D157" s="85">
        <v>0.8203125</v>
      </c>
      <c r="E157" s="85">
        <v>0.3828125</v>
      </c>
      <c r="F157" s="85">
        <v>0.546875</v>
      </c>
      <c r="G157" s="85">
        <v>0.765625</v>
      </c>
      <c r="H157" s="85">
        <v>0.875</v>
      </c>
      <c r="I157" s="85">
        <v>0.21875</v>
      </c>
      <c r="J157" s="85">
        <v>4.5125000000000002</v>
      </c>
      <c r="K157" s="85">
        <v>0.4375</v>
      </c>
      <c r="L157" s="85">
        <v>0.625</v>
      </c>
      <c r="M157" s="85">
        <v>0.25</v>
      </c>
      <c r="N157" s="14"/>
      <c r="O157" s="14"/>
      <c r="P157" s="88">
        <v>17.112749999999998</v>
      </c>
    </row>
    <row r="158" spans="2:16">
      <c r="B158" s="85">
        <v>2.25</v>
      </c>
      <c r="C158" s="85">
        <v>0</v>
      </c>
      <c r="D158" s="85">
        <v>0.8984375</v>
      </c>
      <c r="E158" s="85">
        <v>0.3359375</v>
      </c>
      <c r="F158" s="85">
        <v>1.015625</v>
      </c>
      <c r="G158" s="85">
        <v>0.671875</v>
      </c>
      <c r="H158" s="85">
        <v>1.125</v>
      </c>
      <c r="I158" s="85">
        <v>0.90625</v>
      </c>
      <c r="J158" s="85">
        <v>0.4375</v>
      </c>
      <c r="K158" s="85">
        <v>5.0125000000000002</v>
      </c>
      <c r="L158" s="85">
        <v>0.875</v>
      </c>
      <c r="M158" s="85">
        <v>0.75</v>
      </c>
      <c r="N158" s="14"/>
      <c r="O158" s="14"/>
      <c r="P158" s="88">
        <v>11.106249999999999</v>
      </c>
    </row>
    <row r="159" spans="2:16">
      <c r="B159" s="85">
        <v>1.5</v>
      </c>
      <c r="C159" s="85">
        <v>0</v>
      </c>
      <c r="D159" s="85">
        <v>0.640625</v>
      </c>
      <c r="E159" s="85">
        <v>0.265625</v>
      </c>
      <c r="F159" s="85">
        <v>0.59375</v>
      </c>
      <c r="G159" s="85">
        <v>0.53125</v>
      </c>
      <c r="H159" s="85">
        <v>0.75</v>
      </c>
      <c r="I159" s="85">
        <v>0.4375</v>
      </c>
      <c r="J159" s="85">
        <v>0.625</v>
      </c>
      <c r="K159" s="85">
        <v>0.875</v>
      </c>
      <c r="L159" s="85">
        <v>5.0425476438797769</v>
      </c>
      <c r="M159" s="85">
        <v>0.5</v>
      </c>
      <c r="N159" s="14"/>
      <c r="O159" s="14"/>
      <c r="P159" s="88">
        <v>10.451499999999999</v>
      </c>
    </row>
    <row r="160" spans="2:16">
      <c r="B160" s="85">
        <v>1</v>
      </c>
      <c r="C160" s="85">
        <v>0</v>
      </c>
      <c r="D160" s="85">
        <v>0.40625</v>
      </c>
      <c r="E160" s="85">
        <v>0.15625</v>
      </c>
      <c r="F160" s="85">
        <v>0.4375</v>
      </c>
      <c r="G160" s="85">
        <v>0.3125</v>
      </c>
      <c r="H160" s="85">
        <v>0.5</v>
      </c>
      <c r="I160" s="85">
        <v>0.375</v>
      </c>
      <c r="J160" s="85">
        <v>0.25</v>
      </c>
      <c r="K160" s="85">
        <v>0.75</v>
      </c>
      <c r="L160" s="85">
        <v>0.5</v>
      </c>
      <c r="M160" s="85">
        <v>5.1373603640877121</v>
      </c>
      <c r="N160" s="14"/>
      <c r="O160" s="14"/>
      <c r="P160" s="88">
        <v>6.585</v>
      </c>
    </row>
    <row r="161" spans="2:13">
      <c r="C161" s="34"/>
      <c r="D161" s="34"/>
      <c r="E161" s="34"/>
    </row>
    <row r="162" spans="2:13">
      <c r="C162" s="34"/>
      <c r="D162" s="34"/>
      <c r="E162" s="34"/>
    </row>
    <row r="163" spans="2:13">
      <c r="B163" s="75" t="s">
        <v>121</v>
      </c>
      <c r="C163" s="34"/>
      <c r="D163" s="34"/>
      <c r="E163" s="34"/>
      <c r="G163" s="34"/>
    </row>
    <row r="164" spans="2:13">
      <c r="B164" s="89">
        <f t="array" ref="B164:M175">MINVERSE(B149:M160)</f>
        <v>9.7875518516138431</v>
      </c>
      <c r="C164" s="89">
        <v>-16.110532461596357</v>
      </c>
      <c r="D164" s="89">
        <v>-0.62499999999999833</v>
      </c>
      <c r="E164" s="89">
        <v>-16.296895415525526</v>
      </c>
      <c r="F164" s="89">
        <v>-15.924169507667187</v>
      </c>
      <c r="G164" s="89">
        <v>-0.18636295392917629</v>
      </c>
      <c r="H164" s="89">
        <v>-0.43863704607081999</v>
      </c>
      <c r="I164" s="89">
        <v>0.62499999999999556</v>
      </c>
      <c r="J164" s="89">
        <v>-0.28507516415716111</v>
      </c>
      <c r="K164" s="89">
        <v>7.9257354333916549E-2</v>
      </c>
      <c r="L164" s="89">
        <v>-4.7477356699626654E-2</v>
      </c>
      <c r="M164" s="89">
        <v>1.1351134105951202E-2</v>
      </c>
    </row>
    <row r="165" spans="2:13">
      <c r="B165" s="89">
        <v>-16.110532461596357</v>
      </c>
      <c r="C165" s="89">
        <v>28.10963149444607</v>
      </c>
      <c r="D165" s="89">
        <v>0.624999999999997</v>
      </c>
      <c r="E165" s="89">
        <v>28.187046918359194</v>
      </c>
      <c r="F165" s="89">
        <v>27.407216070532947</v>
      </c>
      <c r="G165" s="89">
        <v>7.7415423913135828E-2</v>
      </c>
      <c r="H165" s="89">
        <v>0.54758457608685784</v>
      </c>
      <c r="I165" s="89">
        <v>-1.2499999999999922</v>
      </c>
      <c r="J165" s="89">
        <v>0.38789736126150504</v>
      </c>
      <c r="K165" s="89">
        <v>-0.25950311548968275</v>
      </c>
      <c r="L165" s="89">
        <v>2.2255331712492596E-2</v>
      </c>
      <c r="M165" s="89">
        <v>-5.4690766836242764E-2</v>
      </c>
    </row>
    <row r="166" spans="2:13">
      <c r="B166" s="89">
        <v>-0.62499999999999833</v>
      </c>
      <c r="C166" s="89">
        <v>0.624999999999997</v>
      </c>
      <c r="D166" s="89">
        <v>0.62499999999999989</v>
      </c>
      <c r="E166" s="89">
        <v>0.62499999999999689</v>
      </c>
      <c r="F166" s="89">
        <v>0.62499999999999756</v>
      </c>
      <c r="G166" s="89">
        <v>-1.7736091528396607E-17</v>
      </c>
      <c r="H166" s="89">
        <v>-7.7624139473933942E-17</v>
      </c>
      <c r="I166" s="89">
        <v>1.0968523699943855E-16</v>
      </c>
      <c r="J166" s="89">
        <v>-3.4917930196530817E-18</v>
      </c>
      <c r="K166" s="89">
        <v>-4.3617647314279061E-17</v>
      </c>
      <c r="L166" s="89">
        <v>-5.8463412815825846E-18</v>
      </c>
      <c r="M166" s="89">
        <v>6.0434089652314363E-18</v>
      </c>
    </row>
    <row r="167" spans="2:13">
      <c r="B167" s="89">
        <v>-16.296895415525533</v>
      </c>
      <c r="C167" s="89">
        <v>28.187046918359208</v>
      </c>
      <c r="D167" s="89">
        <v>0.624999999999997</v>
      </c>
      <c r="E167" s="89">
        <v>28.85418269315257</v>
      </c>
      <c r="F167" s="89">
        <v>27.519911143565842</v>
      </c>
      <c r="G167" s="89">
        <v>4.2135774793376664E-2</v>
      </c>
      <c r="H167" s="89">
        <v>0.58286422520661685</v>
      </c>
      <c r="I167" s="89">
        <v>-1.2499999999999922</v>
      </c>
      <c r="J167" s="89">
        <v>0.38729136573933221</v>
      </c>
      <c r="K167" s="89">
        <v>-0.24754767691109777</v>
      </c>
      <c r="L167" s="89">
        <v>2.5445576056042557E-2</v>
      </c>
      <c r="M167" s="89">
        <v>-5.1616472429897586E-2</v>
      </c>
    </row>
    <row r="168" spans="2:13">
      <c r="B168" s="89">
        <v>-15.92416950766718</v>
      </c>
      <c r="C168" s="89">
        <v>27.407216070532932</v>
      </c>
      <c r="D168" s="89">
        <v>0.62499999999999711</v>
      </c>
      <c r="E168" s="89">
        <v>27.519911143565821</v>
      </c>
      <c r="F168" s="89">
        <v>27.294520997500051</v>
      </c>
      <c r="G168" s="89">
        <v>0.11269507303289499</v>
      </c>
      <c r="H168" s="89">
        <v>0.51230492696709884</v>
      </c>
      <c r="I168" s="89">
        <v>-1.2499999999999925</v>
      </c>
      <c r="J168" s="89">
        <v>0.38850335678367781</v>
      </c>
      <c r="K168" s="89">
        <v>-0.27145855406826774</v>
      </c>
      <c r="L168" s="89">
        <v>1.9065087368942628E-2</v>
      </c>
      <c r="M168" s="89">
        <v>-5.7765061242587949E-2</v>
      </c>
    </row>
    <row r="169" spans="2:13">
      <c r="B169" s="89">
        <v>-0.18636295392917626</v>
      </c>
      <c r="C169" s="89">
        <v>7.7415423913135814E-2</v>
      </c>
      <c r="D169" s="89">
        <v>-1.7022213348424445E-17</v>
      </c>
      <c r="E169" s="89">
        <v>4.2135774793376664E-2</v>
      </c>
      <c r="F169" s="89">
        <v>0.11269507303289503</v>
      </c>
      <c r="G169" s="89">
        <v>0.27722035088024077</v>
      </c>
      <c r="H169" s="89">
        <v>3.5279649119759109E-2</v>
      </c>
      <c r="I169" s="89">
        <v>6.584284207903798E-17</v>
      </c>
      <c r="J169" s="89">
        <v>-6.0599552217284502E-4</v>
      </c>
      <c r="K169" s="89">
        <v>1.1955438578585014E-2</v>
      </c>
      <c r="L169" s="89">
        <v>3.1902443435499598E-3</v>
      </c>
      <c r="M169" s="89">
        <v>3.0742944063451793E-3</v>
      </c>
    </row>
    <row r="170" spans="2:13">
      <c r="B170" s="89">
        <v>-0.43863704607081999</v>
      </c>
      <c r="C170" s="89">
        <v>0.54758457608685773</v>
      </c>
      <c r="D170" s="89">
        <v>-7.960730527434554E-17</v>
      </c>
      <c r="E170" s="89">
        <v>0.58286422520661674</v>
      </c>
      <c r="F170" s="89">
        <v>0.51230492696709895</v>
      </c>
      <c r="G170" s="89">
        <v>3.5279649119759102E-2</v>
      </c>
      <c r="H170" s="89">
        <v>0.27722035088024066</v>
      </c>
      <c r="I170" s="89">
        <v>2.498586070309955E-16</v>
      </c>
      <c r="J170" s="89">
        <v>6.0599552217279504E-4</v>
      </c>
      <c r="K170" s="89">
        <v>-1.1955438578585026E-2</v>
      </c>
      <c r="L170" s="89">
        <v>-3.1902443435499737E-3</v>
      </c>
      <c r="M170" s="89">
        <v>-3.0742944063451654E-3</v>
      </c>
    </row>
    <row r="171" spans="2:13">
      <c r="B171" s="89">
        <v>0.62499999999999545</v>
      </c>
      <c r="C171" s="89">
        <v>-1.249999999999992</v>
      </c>
      <c r="D171" s="89">
        <v>1.0842021724854973E-16</v>
      </c>
      <c r="E171" s="89">
        <v>-1.249999999999992</v>
      </c>
      <c r="F171" s="89">
        <v>-1.2499999999999927</v>
      </c>
      <c r="G171" s="89">
        <v>6.0359697181871923E-17</v>
      </c>
      <c r="H171" s="89">
        <v>1.9251301166197836E-16</v>
      </c>
      <c r="I171" s="89">
        <v>0.31249999999999961</v>
      </c>
      <c r="J171" s="89">
        <v>3.534594145271532E-17</v>
      </c>
      <c r="K171" s="89">
        <v>5.0866145100596756E-17</v>
      </c>
      <c r="L171" s="89">
        <v>1.4295140778271159E-17</v>
      </c>
      <c r="M171" s="89">
        <v>-1.6838448033300995E-17</v>
      </c>
    </row>
    <row r="172" spans="2:13">
      <c r="B172" s="89">
        <v>-0.28507516415716033</v>
      </c>
      <c r="C172" s="89">
        <v>0.38789736126150359</v>
      </c>
      <c r="D172" s="89">
        <v>-3.8111410834440515E-17</v>
      </c>
      <c r="E172" s="89">
        <v>0.3872913657393306</v>
      </c>
      <c r="F172" s="89">
        <v>0.38850335678367653</v>
      </c>
      <c r="G172" s="89">
        <v>-6.0599552217284859E-4</v>
      </c>
      <c r="H172" s="89">
        <v>6.0599552217276717E-4</v>
      </c>
      <c r="I172" s="89">
        <v>1.0625174921721737E-16</v>
      </c>
      <c r="J172" s="89">
        <v>0.25376583594961188</v>
      </c>
      <c r="K172" s="89">
        <v>3.5602236927653533E-3</v>
      </c>
      <c r="L172" s="89">
        <v>-1.3347214017934735E-2</v>
      </c>
      <c r="M172" s="89">
        <v>-9.6566600146738742E-4</v>
      </c>
    </row>
    <row r="173" spans="2:13">
      <c r="B173" s="89">
        <v>7.9257354333914759E-2</v>
      </c>
      <c r="C173" s="89">
        <v>-0.25950311548967975</v>
      </c>
      <c r="D173" s="89">
        <v>4.2644432233933017E-17</v>
      </c>
      <c r="E173" s="89">
        <v>-0.24754767691109467</v>
      </c>
      <c r="F173" s="89">
        <v>-0.2714585540682648</v>
      </c>
      <c r="G173" s="89">
        <v>1.1955438578585024E-2</v>
      </c>
      <c r="H173" s="89">
        <v>-1.1955438578584951E-2</v>
      </c>
      <c r="I173" s="89">
        <v>-8.4088409308550602E-17</v>
      </c>
      <c r="J173" s="89">
        <v>3.5602236927654005E-3</v>
      </c>
      <c r="K173" s="89">
        <v>0.24226179835081307</v>
      </c>
      <c r="L173" s="89">
        <v>-1.8742685518356023E-2</v>
      </c>
      <c r="M173" s="89">
        <v>-1.8061479637277913E-2</v>
      </c>
    </row>
    <row r="174" spans="2:13">
      <c r="B174" s="89">
        <v>-4.7477356699626549E-2</v>
      </c>
      <c r="C174" s="89">
        <v>2.2255331712492415E-2</v>
      </c>
      <c r="D174" s="89">
        <v>-1.0756454644282219E-17</v>
      </c>
      <c r="E174" s="89">
        <v>2.544557605604237E-2</v>
      </c>
      <c r="F174" s="89">
        <v>1.9065087368942451E-2</v>
      </c>
      <c r="G174" s="89">
        <v>3.1902443435499585E-3</v>
      </c>
      <c r="H174" s="89">
        <v>-3.1902443435499798E-3</v>
      </c>
      <c r="I174" s="89">
        <v>2.4215706322820809E-17</v>
      </c>
      <c r="J174" s="89">
        <v>-1.334721401793474E-2</v>
      </c>
      <c r="K174" s="89">
        <v>-1.8742685518356034E-2</v>
      </c>
      <c r="L174" s="89">
        <v>0.21494364662184023</v>
      </c>
      <c r="M174" s="89">
        <v>-1.0573392031443012E-2</v>
      </c>
    </row>
    <row r="175" spans="2:13">
      <c r="B175" s="89">
        <v>1.1351134105951372E-2</v>
      </c>
      <c r="C175" s="89">
        <v>-5.4690766836243049E-2</v>
      </c>
      <c r="D175" s="89">
        <v>-2.3583395530913369E-18</v>
      </c>
      <c r="E175" s="89">
        <v>-5.1616472429897871E-2</v>
      </c>
      <c r="F175" s="89">
        <v>-5.7765061242588227E-2</v>
      </c>
      <c r="G175" s="89">
        <v>3.0742944063451749E-3</v>
      </c>
      <c r="H175" s="89">
        <v>-3.0742944063451723E-3</v>
      </c>
      <c r="I175" s="89">
        <v>-8.5032367925508735E-18</v>
      </c>
      <c r="J175" s="89">
        <v>-9.6566600146738687E-4</v>
      </c>
      <c r="K175" s="89">
        <v>-1.8061479637277906E-2</v>
      </c>
      <c r="L175" s="89">
        <v>-1.0573392031443012E-2</v>
      </c>
      <c r="M175" s="89">
        <v>0.20275720070788961</v>
      </c>
    </row>
    <row r="177" spans="2:22">
      <c r="C177" t="s">
        <v>123</v>
      </c>
    </row>
    <row r="178" spans="2:22">
      <c r="C178" s="41">
        <f t="array" ref="C178:C189">MMULT(B164:M175,P149:P160)</f>
        <v>20.197072015090423</v>
      </c>
    </row>
    <row r="179" spans="2:22">
      <c r="C179" s="83">
        <v>-23.951653079085474</v>
      </c>
    </row>
    <row r="180" spans="2:22">
      <c r="C180" s="42">
        <v>5.5180426838903783E-15</v>
      </c>
    </row>
    <row r="181" spans="2:22">
      <c r="C181" s="42">
        <v>-23.739148644450875</v>
      </c>
    </row>
    <row r="182" spans="2:22">
      <c r="C182" s="42">
        <v>-24.164157513720028</v>
      </c>
      <c r="F182" s="34"/>
      <c r="G182" s="34"/>
      <c r="H182" s="34"/>
    </row>
    <row r="183" spans="2:22">
      <c r="C183" s="36">
        <v>0.21250443463458016</v>
      </c>
      <c r="F183" s="34"/>
      <c r="G183" s="34"/>
      <c r="H183" s="34"/>
    </row>
    <row r="184" spans="2:22">
      <c r="C184" s="36">
        <v>-0.21250443463457425</v>
      </c>
      <c r="F184" s="34"/>
      <c r="G184" s="34"/>
      <c r="H184" s="34"/>
    </row>
    <row r="185" spans="2:22">
      <c r="C185" s="36">
        <v>-1.1670264218488545E-14</v>
      </c>
      <c r="F185" s="34"/>
      <c r="G185" s="34"/>
      <c r="H185" s="34"/>
    </row>
    <row r="186" spans="2:22">
      <c r="C186" s="36">
        <v>0.92751019895640152</v>
      </c>
      <c r="F186" s="34"/>
      <c r="G186" s="34"/>
      <c r="H186" s="34"/>
    </row>
    <row r="187" spans="2:22">
      <c r="C187" s="36">
        <v>-0.46846355347814395</v>
      </c>
      <c r="F187" s="34"/>
      <c r="G187" s="34"/>
      <c r="H187" s="34"/>
    </row>
    <row r="188" spans="2:22">
      <c r="C188" s="36">
        <v>0.12117886589266111</v>
      </c>
      <c r="F188" s="34"/>
      <c r="G188" s="34"/>
      <c r="H188" s="34"/>
    </row>
    <row r="189" spans="2:22">
      <c r="C189" s="36">
        <v>0.14943747028947474</v>
      </c>
      <c r="F189" s="34"/>
      <c r="G189" s="34"/>
      <c r="H189" s="34"/>
    </row>
    <row r="190" spans="2:22">
      <c r="F190" s="34"/>
      <c r="G190" s="34"/>
      <c r="H190" s="34"/>
    </row>
    <row r="191" spans="2:22">
      <c r="C191" t="s">
        <v>124</v>
      </c>
      <c r="F191" s="34" t="s">
        <v>125</v>
      </c>
      <c r="G191" s="34"/>
      <c r="H191" s="34"/>
      <c r="S191" t="s">
        <v>126</v>
      </c>
      <c r="V191" t="s">
        <v>127</v>
      </c>
    </row>
    <row r="192" spans="2:22">
      <c r="B192" s="2" t="s">
        <v>42</v>
      </c>
      <c r="C192" s="41">
        <f t="array" ref="C192">C178</f>
        <v>20.197072015090423</v>
      </c>
      <c r="E192" s="34"/>
      <c r="F192" s="50">
        <f>C192-20.2</f>
        <v>-2.9279849095757982E-3</v>
      </c>
      <c r="G192" s="34"/>
      <c r="H192" s="34"/>
      <c r="J192" t="s">
        <v>128</v>
      </c>
      <c r="K192">
        <v>1</v>
      </c>
      <c r="L192" s="15">
        <v>0</v>
      </c>
      <c r="M192" s="15">
        <v>0</v>
      </c>
      <c r="O192" s="50">
        <f t="array" ref="O192">L192-F192</f>
        <v>2.9279849095757982E-3</v>
      </c>
      <c r="Q192" s="34"/>
      <c r="S192" t="s">
        <v>42</v>
      </c>
      <c r="T192">
        <v>18.066600000000001</v>
      </c>
      <c r="V192">
        <f>T192-18.0666</f>
        <v>0</v>
      </c>
    </row>
    <row r="193" spans="2:22">
      <c r="B193" s="2" t="s">
        <v>129</v>
      </c>
      <c r="C193" s="83">
        <f>0</f>
        <v>0</v>
      </c>
      <c r="E193" s="34"/>
      <c r="F193" s="68">
        <f>C193+20.2</f>
        <v>20.2</v>
      </c>
      <c r="G193" s="34"/>
      <c r="H193" s="34"/>
      <c r="J193" t="s">
        <v>130</v>
      </c>
      <c r="K193">
        <v>1</v>
      </c>
      <c r="L193" s="68">
        <v>20.2</v>
      </c>
      <c r="M193" s="68">
        <v>6.1470000000000002</v>
      </c>
      <c r="O193" s="68">
        <f t="array" ref="O193">L193-F193</f>
        <v>0</v>
      </c>
      <c r="Q193" s="34"/>
      <c r="S193" t="s">
        <v>129</v>
      </c>
      <c r="T193">
        <v>-9.8938000000000006</v>
      </c>
      <c r="V193">
        <f t="array" ref="V193">T193+18.0666</f>
        <v>8.1728000000000005</v>
      </c>
    </row>
    <row r="194" spans="2:22">
      <c r="B194" s="2" t="s">
        <v>131</v>
      </c>
      <c r="C194" s="83">
        <f t="array" ref="C194">C179</f>
        <v>-23.951653079085474</v>
      </c>
      <c r="E194" s="34"/>
      <c r="F194" s="68">
        <f t="shared" ref="F194:F204" si="0">C194+20.2</f>
        <v>-3.7516530790854752</v>
      </c>
      <c r="G194" s="34"/>
      <c r="H194" s="34"/>
      <c r="J194" t="s">
        <v>130</v>
      </c>
      <c r="K194">
        <v>2</v>
      </c>
      <c r="L194" s="68">
        <v>-3.7549999999999999</v>
      </c>
      <c r="M194" s="68">
        <v>4.681</v>
      </c>
      <c r="O194" s="68">
        <f t="array" ref="O194">L194-F194</f>
        <v>-3.3469209145247092E-3</v>
      </c>
      <c r="Q194" s="34"/>
      <c r="S194" t="s">
        <v>131</v>
      </c>
      <c r="T194">
        <v>-12.845700000000001</v>
      </c>
      <c r="V194">
        <f t="array" ref="V194">T194+18.0666</f>
        <v>5.2209000000000003</v>
      </c>
    </row>
    <row r="195" spans="2:22">
      <c r="B195" s="2">
        <v>1</v>
      </c>
      <c r="C195" s="42">
        <f t="array" ref="C195:C204">MMULT(D29:M38,C180:C189)</f>
        <v>5.5180426838903783E-15</v>
      </c>
      <c r="D195" s="34"/>
      <c r="E195" s="34"/>
      <c r="F195" s="71">
        <f t="shared" si="0"/>
        <v>20.200000000000006</v>
      </c>
      <c r="H195" s="34"/>
      <c r="J195" t="s">
        <v>130</v>
      </c>
      <c r="K195">
        <v>3</v>
      </c>
      <c r="L195" s="71">
        <v>20.2</v>
      </c>
      <c r="M195" s="71">
        <v>5.9470000000000001</v>
      </c>
      <c r="O195" s="71">
        <f t="array" ref="O195">L195-F195</f>
        <v>0</v>
      </c>
      <c r="Q195" s="34"/>
      <c r="S195" s="90">
        <v>1</v>
      </c>
      <c r="T195">
        <v>-9.4915000000000003</v>
      </c>
      <c r="V195">
        <f t="array" ref="V195">T195+18.0666</f>
        <v>8.5751000000000008</v>
      </c>
    </row>
    <row r="196" spans="2:22">
      <c r="B196" s="2">
        <v>2</v>
      </c>
      <c r="C196" s="42">
        <v>-23.739148644450875</v>
      </c>
      <c r="D196" s="34"/>
      <c r="E196" s="34"/>
      <c r="F196" s="71">
        <f t="shared" si="0"/>
        <v>-3.5391486444508757</v>
      </c>
      <c r="H196" s="34"/>
      <c r="J196" t="s">
        <v>130</v>
      </c>
      <c r="K196">
        <v>4</v>
      </c>
      <c r="L196" s="71">
        <v>-3.5419999999999998</v>
      </c>
      <c r="M196" s="71">
        <v>4.8319999999999999</v>
      </c>
      <c r="O196" s="71">
        <f t="array" ref="O196">L196-F196</f>
        <v>-2.8513555491240794E-3</v>
      </c>
      <c r="Q196" s="34"/>
      <c r="S196" s="90">
        <v>2</v>
      </c>
      <c r="T196">
        <v>-12.610200000000001</v>
      </c>
      <c r="V196">
        <f t="array" ref="V196">T196+18.0666</f>
        <v>5.4564000000000004</v>
      </c>
    </row>
    <row r="197" spans="2:22">
      <c r="B197" s="2">
        <v>3</v>
      </c>
      <c r="C197" s="42">
        <v>-24.164157513720028</v>
      </c>
      <c r="D197" s="34"/>
      <c r="E197" s="34"/>
      <c r="F197" s="71">
        <f t="shared" si="0"/>
        <v>-3.9641575137200284</v>
      </c>
      <c r="H197" s="34"/>
      <c r="J197" t="s">
        <v>130</v>
      </c>
      <c r="K197">
        <v>5</v>
      </c>
      <c r="L197" s="71">
        <v>-3.9670000000000001</v>
      </c>
      <c r="M197" s="71">
        <v>4.4950000000000001</v>
      </c>
      <c r="O197" s="71">
        <f t="array" ref="O197">L197-F197</f>
        <v>-2.8424862799716344E-3</v>
      </c>
      <c r="Q197" s="34"/>
      <c r="S197" s="90">
        <v>3</v>
      </c>
      <c r="T197">
        <v>-13.483499999999999</v>
      </c>
      <c r="V197">
        <f t="array" ref="V197">T197+18.0666</f>
        <v>4.5831000000000017</v>
      </c>
    </row>
    <row r="198" spans="2:22">
      <c r="B198" s="2">
        <v>4</v>
      </c>
      <c r="C198" s="36">
        <v>-11.657069887590854</v>
      </c>
      <c r="E198" s="34"/>
      <c r="F198" s="73">
        <f t="shared" si="0"/>
        <v>8.5429301124091452</v>
      </c>
      <c r="H198" s="34"/>
      <c r="J198" t="s">
        <v>130</v>
      </c>
      <c r="K198">
        <v>6</v>
      </c>
      <c r="L198" s="73">
        <v>8.5399999999999991</v>
      </c>
      <c r="M198" s="73">
        <v>1.3819999999999999</v>
      </c>
      <c r="O198" s="73">
        <f t="array" ref="O198">L198-F198</f>
        <v>-2.9301124091460906E-3</v>
      </c>
      <c r="Q198" s="34"/>
      <c r="S198" s="90">
        <v>4</v>
      </c>
      <c r="T198">
        <v>-10.815300000000001</v>
      </c>
      <c r="V198">
        <f t="array" ref="V198">T198+18.0666</f>
        <v>7.2513000000000005</v>
      </c>
    </row>
    <row r="199" spans="2:22">
      <c r="B199" s="2">
        <v>5</v>
      </c>
      <c r="C199" s="36">
        <v>-12.294583191494585</v>
      </c>
      <c r="E199" s="34"/>
      <c r="F199" s="73">
        <f t="shared" si="0"/>
        <v>7.9054168085054144</v>
      </c>
      <c r="H199" s="34"/>
      <c r="J199" t="s">
        <v>130</v>
      </c>
      <c r="K199">
        <v>7</v>
      </c>
      <c r="L199" s="73">
        <v>7.9020000000000001</v>
      </c>
      <c r="M199" s="73">
        <v>1.3080000000000001</v>
      </c>
      <c r="O199" s="73">
        <f t="array" ref="O199">L199-F199</f>
        <v>-3.4168085054142594E-3</v>
      </c>
      <c r="Q199" s="34"/>
      <c r="S199" s="90">
        <v>5</v>
      </c>
      <c r="T199">
        <v>-11.3208</v>
      </c>
      <c r="V199">
        <f t="array" ref="V199">T199+18.0666</f>
        <v>6.7458000000000009</v>
      </c>
    </row>
    <row r="200" spans="2:22">
      <c r="B200" s="2">
        <v>6</v>
      </c>
      <c r="C200" s="36">
        <v>-17.91061370065545</v>
      </c>
      <c r="E200" s="34"/>
      <c r="F200" s="73">
        <f t="shared" si="0"/>
        <v>2.2893862993445495</v>
      </c>
      <c r="H200" s="34"/>
      <c r="J200" t="s">
        <v>130</v>
      </c>
      <c r="K200">
        <v>8</v>
      </c>
      <c r="L200" s="73">
        <v>2.286</v>
      </c>
      <c r="M200" s="73">
        <v>1.7789999999999999</v>
      </c>
      <c r="O200" s="73">
        <f t="array" ref="O200">L200-F200</f>
        <v>-3.3862993445494816E-3</v>
      </c>
      <c r="Q200" s="34"/>
      <c r="S200" s="90">
        <v>6</v>
      </c>
      <c r="T200">
        <v>-12.954000000000001</v>
      </c>
      <c r="V200">
        <f t="array" ref="V200">T200+18.0666</f>
        <v>5.1126000000000005</v>
      </c>
    </row>
    <row r="201" spans="2:22">
      <c r="B201" s="2">
        <v>7</v>
      </c>
      <c r="C201" s="36">
        <v>-11.048316340586318</v>
      </c>
      <c r="E201" s="34"/>
      <c r="F201" s="73">
        <f t="shared" si="0"/>
        <v>9.1516836594136812</v>
      </c>
      <c r="H201" s="34"/>
      <c r="J201" t="s">
        <v>130</v>
      </c>
      <c r="K201">
        <v>9</v>
      </c>
      <c r="L201" s="73">
        <v>9.1489999999999991</v>
      </c>
      <c r="M201" s="73">
        <v>1.22</v>
      </c>
      <c r="O201" s="73">
        <f t="array" ref="O201">L201-F201</f>
        <v>-2.6836594136820935E-3</v>
      </c>
      <c r="Q201" s="34"/>
      <c r="S201" s="90">
        <v>7</v>
      </c>
      <c r="T201">
        <v>-10.034800000000001</v>
      </c>
      <c r="V201">
        <f t="array" ref="V201">T201+18.0666</f>
        <v>8.0318000000000005</v>
      </c>
    </row>
    <row r="202" spans="2:22">
      <c r="B202" s="2">
        <v>8</v>
      </c>
      <c r="C202" s="36">
        <v>-15.571061999553162</v>
      </c>
      <c r="E202" s="34"/>
      <c r="F202" s="73">
        <f t="shared" si="0"/>
        <v>4.628938000446837</v>
      </c>
      <c r="H202" s="34"/>
      <c r="J202" t="s">
        <v>130</v>
      </c>
      <c r="K202">
        <v>10</v>
      </c>
      <c r="L202" s="73">
        <v>4.6260000000000003</v>
      </c>
      <c r="M202" s="73">
        <v>1.1160000000000001</v>
      </c>
      <c r="O202" s="73">
        <f t="array" ref="O202">L202-F202</f>
        <v>-2.9380004468366749E-3</v>
      </c>
      <c r="Q202" s="34"/>
      <c r="S202" s="90">
        <v>8</v>
      </c>
      <c r="T202">
        <v>-12.7082</v>
      </c>
      <c r="V202">
        <f t="array" ref="V202">T202+18.0666</f>
        <v>5.3584000000000014</v>
      </c>
    </row>
    <row r="203" spans="2:22">
      <c r="B203" s="2">
        <v>9</v>
      </c>
      <c r="C203" s="36">
        <v>-13.188510304177079</v>
      </c>
      <c r="E203" s="34"/>
      <c r="F203" s="73">
        <f t="shared" si="0"/>
        <v>7.0114896958229203</v>
      </c>
      <c r="H203" s="34"/>
      <c r="J203" t="s">
        <v>130</v>
      </c>
      <c r="K203">
        <v>11</v>
      </c>
      <c r="L203" s="73">
        <v>7.0090000000000003</v>
      </c>
      <c r="M203" s="73">
        <v>1.073</v>
      </c>
      <c r="O203" s="73">
        <f t="array" ref="O203">L203-F203</f>
        <v>-2.4896958229199129E-3</v>
      </c>
      <c r="Q203" s="34"/>
      <c r="S203" s="90">
        <v>9</v>
      </c>
      <c r="T203">
        <v>-11.254200000000001</v>
      </c>
      <c r="V203">
        <f t="array" ref="V203">T203+18.0666</f>
        <v>6.8124000000000002</v>
      </c>
    </row>
    <row r="204" spans="2:22">
      <c r="B204" s="2">
        <v>10</v>
      </c>
      <c r="C204" s="36">
        <v>-14.230348681575645</v>
      </c>
      <c r="E204" s="34"/>
      <c r="F204" s="73">
        <f t="shared" si="0"/>
        <v>5.9696513184243543</v>
      </c>
      <c r="H204" s="34"/>
      <c r="J204" t="s">
        <v>130</v>
      </c>
      <c r="K204">
        <v>12</v>
      </c>
      <c r="L204" s="73">
        <v>5.9669999999999996</v>
      </c>
      <c r="M204" s="73">
        <v>1.1339999999999999</v>
      </c>
      <c r="O204" s="73">
        <f t="array" ref="O204">L204-F204</f>
        <v>-2.6513184243546206E-3</v>
      </c>
      <c r="Q204" s="34"/>
      <c r="S204" s="90">
        <v>10</v>
      </c>
      <c r="T204">
        <v>-11.9002</v>
      </c>
      <c r="V204">
        <f t="array" ref="V204">T204+18.0666</f>
        <v>6.1664000000000012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2"/>
  <sheetViews>
    <sheetView topLeftCell="A168" workbookViewId="0">
      <selection activeCell="N21" sqref="N21"/>
    </sheetView>
  </sheetViews>
  <sheetFormatPr baseColWidth="10" defaultColWidth="8.83203125" defaultRowHeight="15" x14ac:dyDescent="0"/>
  <cols>
    <col min="1" max="14" width="9.33203125" customWidth="1"/>
  </cols>
  <sheetData>
    <row r="1" spans="1:6">
      <c r="A1" t="s">
        <v>99</v>
      </c>
      <c r="B1" t="s">
        <v>60</v>
      </c>
      <c r="C1" t="s">
        <v>61</v>
      </c>
      <c r="D1" t="s">
        <v>100</v>
      </c>
      <c r="E1" t="s">
        <v>101</v>
      </c>
      <c r="F1" t="s">
        <v>82</v>
      </c>
    </row>
    <row r="2" spans="1:6">
      <c r="A2">
        <v>1</v>
      </c>
      <c r="B2">
        <v>0</v>
      </c>
      <c r="C2">
        <v>0</v>
      </c>
      <c r="D2">
        <v>-99</v>
      </c>
      <c r="E2">
        <v>-99</v>
      </c>
      <c r="F2">
        <v>0</v>
      </c>
    </row>
    <row r="3" spans="1:6">
      <c r="A3">
        <v>2</v>
      </c>
      <c r="B3">
        <v>0</v>
      </c>
      <c r="C3">
        <v>0</v>
      </c>
      <c r="D3">
        <v>-99</v>
      </c>
      <c r="E3">
        <v>-99</v>
      </c>
      <c r="F3">
        <v>0</v>
      </c>
    </row>
    <row r="4" spans="1:6">
      <c r="A4">
        <v>3</v>
      </c>
      <c r="B4">
        <v>1</v>
      </c>
      <c r="C4">
        <v>1</v>
      </c>
      <c r="D4">
        <v>-99</v>
      </c>
      <c r="E4">
        <v>-99</v>
      </c>
      <c r="F4">
        <v>1</v>
      </c>
    </row>
    <row r="5" spans="1:6">
      <c r="A5">
        <v>4</v>
      </c>
      <c r="B5">
        <v>2</v>
      </c>
      <c r="C5">
        <v>2</v>
      </c>
      <c r="D5">
        <v>-99</v>
      </c>
      <c r="E5">
        <v>-99</v>
      </c>
      <c r="F5">
        <v>1</v>
      </c>
    </row>
    <row r="6" spans="1:6">
      <c r="A6">
        <v>5</v>
      </c>
      <c r="B6">
        <v>2</v>
      </c>
      <c r="C6">
        <v>2</v>
      </c>
      <c r="D6">
        <v>-99</v>
      </c>
      <c r="E6">
        <v>-99</v>
      </c>
      <c r="F6">
        <v>1</v>
      </c>
    </row>
    <row r="7" spans="1:6">
      <c r="A7">
        <v>6</v>
      </c>
      <c r="B7">
        <v>3</v>
      </c>
      <c r="C7">
        <v>4</v>
      </c>
      <c r="D7">
        <v>1</v>
      </c>
      <c r="E7">
        <v>7.7359999999999998</v>
      </c>
      <c r="F7">
        <v>0.5</v>
      </c>
    </row>
    <row r="8" spans="1:6">
      <c r="A8">
        <v>7</v>
      </c>
      <c r="B8">
        <v>3</v>
      </c>
      <c r="C8">
        <v>5</v>
      </c>
      <c r="D8">
        <v>2</v>
      </c>
      <c r="E8">
        <v>6.4880000000000004</v>
      </c>
      <c r="F8">
        <v>0.5</v>
      </c>
    </row>
    <row r="9" spans="1:6">
      <c r="A9">
        <v>8</v>
      </c>
      <c r="B9">
        <v>6</v>
      </c>
      <c r="C9">
        <v>5</v>
      </c>
      <c r="D9">
        <v>1</v>
      </c>
      <c r="E9">
        <v>3.036</v>
      </c>
      <c r="F9">
        <v>0.5</v>
      </c>
    </row>
    <row r="10" spans="1:6">
      <c r="A10">
        <v>9</v>
      </c>
      <c r="B10">
        <v>6</v>
      </c>
      <c r="C10">
        <v>7</v>
      </c>
      <c r="D10">
        <v>2</v>
      </c>
      <c r="E10">
        <v>11.887</v>
      </c>
      <c r="F10">
        <v>0.5</v>
      </c>
    </row>
    <row r="11" spans="1:6">
      <c r="A11">
        <v>10</v>
      </c>
      <c r="B11">
        <v>8</v>
      </c>
      <c r="C11">
        <v>7</v>
      </c>
      <c r="D11">
        <v>1</v>
      </c>
      <c r="E11">
        <v>2.5880000000000001</v>
      </c>
      <c r="F11">
        <v>0.5</v>
      </c>
    </row>
    <row r="12" spans="1:6">
      <c r="A12">
        <v>11</v>
      </c>
      <c r="B12">
        <v>9</v>
      </c>
      <c r="C12">
        <v>10</v>
      </c>
      <c r="D12">
        <v>2</v>
      </c>
      <c r="E12">
        <v>7.1589999999999998</v>
      </c>
      <c r="F12">
        <v>0.42187999999999998</v>
      </c>
    </row>
    <row r="13" spans="1:6">
      <c r="A13">
        <v>12</v>
      </c>
      <c r="B13">
        <v>11</v>
      </c>
      <c r="C13">
        <v>10</v>
      </c>
      <c r="D13">
        <v>1</v>
      </c>
      <c r="E13">
        <v>6.585</v>
      </c>
      <c r="F13">
        <v>0.38672000000000001</v>
      </c>
    </row>
    <row r="16" spans="1:6">
      <c r="C16" s="15"/>
      <c r="D16" t="s">
        <v>102</v>
      </c>
    </row>
    <row r="17" spans="1:13">
      <c r="C17" s="58"/>
      <c r="D17" t="s">
        <v>103</v>
      </c>
    </row>
    <row r="18" spans="1:13">
      <c r="C18" s="59"/>
      <c r="D18" t="s">
        <v>104</v>
      </c>
    </row>
    <row r="19" spans="1:13">
      <c r="C19" s="60"/>
      <c r="D19" t="s">
        <v>105</v>
      </c>
    </row>
    <row r="21" spans="1:13">
      <c r="A21" t="s">
        <v>85</v>
      </c>
      <c r="B21">
        <v>25</v>
      </c>
    </row>
    <row r="22" spans="1:13">
      <c r="A22" t="s">
        <v>86</v>
      </c>
      <c r="B22">
        <v>40</v>
      </c>
    </row>
    <row r="23" spans="1:13">
      <c r="A23" s="34"/>
      <c r="B23" s="34"/>
    </row>
    <row r="24" spans="1:13">
      <c r="A24" s="34" t="s">
        <v>44</v>
      </c>
      <c r="B24" s="34">
        <f>B22/B21</f>
        <v>1.6</v>
      </c>
    </row>
    <row r="28" spans="1:13">
      <c r="D28" s="61" t="s">
        <v>106</v>
      </c>
    </row>
    <row r="29" spans="1:13">
      <c r="D29" s="59">
        <v>1</v>
      </c>
      <c r="E29" s="59">
        <v>0</v>
      </c>
      <c r="F29" s="59">
        <v>0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</row>
    <row r="30" spans="1:13">
      <c r="D30" s="59">
        <v>0</v>
      </c>
      <c r="E30" s="59">
        <v>1</v>
      </c>
      <c r="F30" s="59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</row>
    <row r="31" spans="1:13">
      <c r="D31" s="59">
        <v>0</v>
      </c>
      <c r="E31" s="59">
        <v>0</v>
      </c>
      <c r="F31" s="59">
        <v>1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  <c r="M31" s="78">
        <v>0</v>
      </c>
    </row>
    <row r="32" spans="1:13">
      <c r="D32" s="78">
        <v>0.5</v>
      </c>
      <c r="E32" s="78">
        <v>0.5</v>
      </c>
      <c r="F32" s="78">
        <v>0</v>
      </c>
      <c r="G32" s="60">
        <v>1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</row>
    <row r="33" spans="4:13">
      <c r="D33" s="78">
        <v>0.5</v>
      </c>
      <c r="E33" s="78">
        <v>0</v>
      </c>
      <c r="F33" s="78">
        <v>0.5</v>
      </c>
      <c r="G33" s="60">
        <v>0</v>
      </c>
      <c r="H33" s="60">
        <v>1</v>
      </c>
      <c r="I33" s="60">
        <v>0</v>
      </c>
      <c r="J33" s="60">
        <v>0</v>
      </c>
      <c r="K33" s="60">
        <v>0</v>
      </c>
      <c r="L33" s="60">
        <v>0</v>
      </c>
      <c r="M33" s="60">
        <v>0</v>
      </c>
    </row>
    <row r="34" spans="4:13">
      <c r="D34" s="78">
        <v>0.25</v>
      </c>
      <c r="E34" s="78">
        <v>0.25</v>
      </c>
      <c r="F34" s="78">
        <v>0.5</v>
      </c>
      <c r="G34" s="60">
        <v>0.5</v>
      </c>
      <c r="H34" s="60">
        <v>0</v>
      </c>
      <c r="I34" s="60">
        <v>1</v>
      </c>
      <c r="J34" s="60">
        <v>0</v>
      </c>
      <c r="K34" s="60">
        <v>0</v>
      </c>
      <c r="L34" s="60">
        <v>0</v>
      </c>
      <c r="M34" s="60">
        <v>0</v>
      </c>
    </row>
    <row r="35" spans="4:13">
      <c r="D35" s="78">
        <v>0.5</v>
      </c>
      <c r="E35" s="78">
        <v>0.25</v>
      </c>
      <c r="F35" s="78">
        <v>0.25</v>
      </c>
      <c r="G35" s="60">
        <v>0.5</v>
      </c>
      <c r="H35" s="60">
        <v>0.5</v>
      </c>
      <c r="I35" s="60">
        <v>0</v>
      </c>
      <c r="J35" s="60">
        <v>1</v>
      </c>
      <c r="K35" s="60">
        <v>0</v>
      </c>
      <c r="L35" s="60">
        <v>0</v>
      </c>
      <c r="M35" s="60">
        <v>0</v>
      </c>
    </row>
    <row r="36" spans="4:13">
      <c r="D36" s="78">
        <v>0.375</v>
      </c>
      <c r="E36" s="78">
        <v>0.125</v>
      </c>
      <c r="F36" s="78">
        <v>0.5</v>
      </c>
      <c r="G36" s="60">
        <v>0.25</v>
      </c>
      <c r="H36" s="60">
        <v>0.5</v>
      </c>
      <c r="I36" s="60">
        <v>0.5</v>
      </c>
      <c r="J36" s="60">
        <v>0</v>
      </c>
      <c r="K36" s="60">
        <v>1</v>
      </c>
      <c r="L36" s="60">
        <v>0</v>
      </c>
      <c r="M36" s="60">
        <v>0</v>
      </c>
    </row>
    <row r="37" spans="4:13">
      <c r="D37" s="78">
        <v>0.4375</v>
      </c>
      <c r="E37" s="78">
        <v>0.1875</v>
      </c>
      <c r="F37" s="78">
        <v>0.375</v>
      </c>
      <c r="G37" s="60">
        <v>0.375</v>
      </c>
      <c r="H37" s="60">
        <v>0.5</v>
      </c>
      <c r="I37" s="60">
        <v>0.25</v>
      </c>
      <c r="J37" s="60">
        <v>0.5</v>
      </c>
      <c r="K37" s="60">
        <v>0.5</v>
      </c>
      <c r="L37" s="60">
        <v>1</v>
      </c>
      <c r="M37" s="60">
        <v>0</v>
      </c>
    </row>
    <row r="38" spans="4:13">
      <c r="D38" s="78">
        <v>0.40625</v>
      </c>
      <c r="E38" s="78">
        <v>0.15625</v>
      </c>
      <c r="F38" s="78">
        <v>0.4375</v>
      </c>
      <c r="G38" s="60">
        <v>0.3125</v>
      </c>
      <c r="H38" s="60">
        <v>0.5</v>
      </c>
      <c r="I38" s="60">
        <v>0.375</v>
      </c>
      <c r="J38" s="60">
        <v>0.25</v>
      </c>
      <c r="K38" s="60">
        <v>0.75</v>
      </c>
      <c r="L38" s="60">
        <v>0.5</v>
      </c>
      <c r="M38" s="60">
        <v>1</v>
      </c>
    </row>
    <row r="39" spans="4:13" s="44" customFormat="1"/>
    <row r="40" spans="4:13">
      <c r="D40" s="61" t="s">
        <v>107</v>
      </c>
    </row>
    <row r="41" spans="4:13">
      <c r="D41" s="59">
        <v>1</v>
      </c>
      <c r="E41" s="59">
        <v>0</v>
      </c>
      <c r="F41" s="59">
        <v>0</v>
      </c>
      <c r="G41" s="78">
        <v>0</v>
      </c>
      <c r="H41" s="78">
        <v>0</v>
      </c>
      <c r="I41" s="78">
        <v>0</v>
      </c>
      <c r="J41" s="78">
        <v>0</v>
      </c>
      <c r="K41" s="78">
        <v>0</v>
      </c>
      <c r="L41" s="78">
        <v>0</v>
      </c>
      <c r="M41" s="78">
        <v>0</v>
      </c>
    </row>
    <row r="42" spans="4:13">
      <c r="D42" s="59">
        <v>0</v>
      </c>
      <c r="E42" s="59">
        <v>1</v>
      </c>
      <c r="F42" s="59">
        <v>0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0</v>
      </c>
    </row>
    <row r="43" spans="4:13">
      <c r="D43" s="59">
        <v>0</v>
      </c>
      <c r="E43" s="59">
        <v>0</v>
      </c>
      <c r="F43" s="59">
        <v>1</v>
      </c>
      <c r="G43" s="78">
        <v>0</v>
      </c>
      <c r="H43" s="78">
        <v>0</v>
      </c>
      <c r="I43" s="78">
        <v>0</v>
      </c>
      <c r="J43" s="78">
        <v>0</v>
      </c>
      <c r="K43" s="78">
        <v>0</v>
      </c>
      <c r="L43" s="78">
        <v>0</v>
      </c>
      <c r="M43" s="78">
        <v>0</v>
      </c>
    </row>
    <row r="44" spans="4:13">
      <c r="D44" s="78">
        <v>0</v>
      </c>
      <c r="E44" s="78">
        <v>0</v>
      </c>
      <c r="F44" s="78">
        <v>0</v>
      </c>
      <c r="G44" s="60">
        <v>0.5</v>
      </c>
      <c r="H44" s="60">
        <v>0</v>
      </c>
      <c r="I44" s="60">
        <v>0</v>
      </c>
      <c r="J44" s="60">
        <v>0</v>
      </c>
      <c r="K44" s="60">
        <v>0</v>
      </c>
      <c r="L44" s="60">
        <v>0</v>
      </c>
      <c r="M44" s="60">
        <v>0</v>
      </c>
    </row>
    <row r="45" spans="4:13">
      <c r="D45" s="78">
        <v>0</v>
      </c>
      <c r="E45" s="78">
        <v>0</v>
      </c>
      <c r="F45" s="78">
        <v>0</v>
      </c>
      <c r="G45" s="60">
        <v>0</v>
      </c>
      <c r="H45" s="60">
        <v>0.5</v>
      </c>
      <c r="I45" s="60">
        <v>0</v>
      </c>
      <c r="J45" s="60">
        <v>0</v>
      </c>
      <c r="K45" s="60">
        <v>0</v>
      </c>
      <c r="L45" s="60">
        <v>0</v>
      </c>
      <c r="M45" s="60">
        <v>0</v>
      </c>
    </row>
    <row r="46" spans="4:13">
      <c r="D46" s="78">
        <v>0</v>
      </c>
      <c r="E46" s="78">
        <v>0</v>
      </c>
      <c r="F46" s="78">
        <v>0</v>
      </c>
      <c r="G46" s="60">
        <v>0</v>
      </c>
      <c r="H46" s="60">
        <v>0</v>
      </c>
      <c r="I46" s="60">
        <v>0.5</v>
      </c>
      <c r="J46" s="60">
        <v>0</v>
      </c>
      <c r="K46" s="60">
        <v>0</v>
      </c>
      <c r="L46" s="60">
        <v>0</v>
      </c>
      <c r="M46" s="60">
        <v>0</v>
      </c>
    </row>
    <row r="47" spans="4:13">
      <c r="D47" s="78">
        <v>0</v>
      </c>
      <c r="E47" s="78">
        <v>0</v>
      </c>
      <c r="F47" s="78">
        <v>0</v>
      </c>
      <c r="G47" s="60">
        <v>0</v>
      </c>
      <c r="H47" s="60">
        <v>0</v>
      </c>
      <c r="I47" s="60">
        <v>0</v>
      </c>
      <c r="J47" s="60">
        <v>0.5</v>
      </c>
      <c r="K47" s="60">
        <v>0</v>
      </c>
      <c r="L47" s="60">
        <v>0</v>
      </c>
      <c r="M47" s="60">
        <v>0</v>
      </c>
    </row>
    <row r="48" spans="4:13">
      <c r="D48" s="78">
        <v>0</v>
      </c>
      <c r="E48" s="78">
        <v>0</v>
      </c>
      <c r="F48" s="78">
        <v>0</v>
      </c>
      <c r="G48" s="60">
        <v>0</v>
      </c>
      <c r="H48" s="60">
        <v>0</v>
      </c>
      <c r="I48" s="60">
        <v>0</v>
      </c>
      <c r="J48" s="60">
        <v>0</v>
      </c>
      <c r="K48" s="60">
        <v>0.5</v>
      </c>
      <c r="L48" s="60">
        <v>0</v>
      </c>
      <c r="M48" s="60">
        <v>0</v>
      </c>
    </row>
    <row r="49" spans="4:13">
      <c r="D49" s="78">
        <v>0</v>
      </c>
      <c r="E49" s="78">
        <v>0</v>
      </c>
      <c r="F49" s="78">
        <v>0</v>
      </c>
      <c r="G49" s="60">
        <v>0</v>
      </c>
      <c r="H49" s="60">
        <v>0</v>
      </c>
      <c r="I49" s="60">
        <v>0</v>
      </c>
      <c r="J49" s="60">
        <v>0</v>
      </c>
      <c r="K49" s="60">
        <v>0</v>
      </c>
      <c r="L49" s="60">
        <v>0.42187999999999998</v>
      </c>
      <c r="M49" s="60">
        <v>0</v>
      </c>
    </row>
    <row r="50" spans="4:13">
      <c r="D50" s="78">
        <v>0</v>
      </c>
      <c r="E50" s="78">
        <v>0</v>
      </c>
      <c r="F50" s="78">
        <v>0</v>
      </c>
      <c r="G50" s="60">
        <v>0</v>
      </c>
      <c r="H50" s="60">
        <v>0</v>
      </c>
      <c r="I50" s="60">
        <v>0</v>
      </c>
      <c r="J50" s="60">
        <v>0</v>
      </c>
      <c r="K50" s="60">
        <v>0</v>
      </c>
      <c r="L50" s="60">
        <v>0</v>
      </c>
      <c r="M50" s="60">
        <v>0.38672000000000001</v>
      </c>
    </row>
    <row r="52" spans="4:13">
      <c r="D52" s="61" t="s">
        <v>84</v>
      </c>
    </row>
    <row r="53" spans="4:13">
      <c r="D53" s="71">
        <f t="array" ref="D53:M62">MMULT(MMULT(TRANSPOSE(MINVERSE(D29:M38)),MINVERSE(D41:M50)),MINVERSE(D29:M38))</f>
        <v>2</v>
      </c>
      <c r="E53" s="71">
        <v>0.5</v>
      </c>
      <c r="F53" s="71">
        <v>0.5</v>
      </c>
      <c r="G53" s="72">
        <v>-1</v>
      </c>
      <c r="H53" s="72">
        <v>-1</v>
      </c>
      <c r="I53" s="72">
        <v>0</v>
      </c>
      <c r="J53" s="72">
        <v>0</v>
      </c>
      <c r="K53" s="72">
        <v>0</v>
      </c>
      <c r="L53" s="72">
        <v>0</v>
      </c>
      <c r="M53" s="72">
        <v>0</v>
      </c>
    </row>
    <row r="54" spans="4:13">
      <c r="D54" s="71">
        <v>0.5</v>
      </c>
      <c r="E54" s="71">
        <v>1.5</v>
      </c>
      <c r="F54" s="71">
        <v>0</v>
      </c>
      <c r="G54" s="72">
        <v>-1</v>
      </c>
      <c r="H54" s="72">
        <v>0</v>
      </c>
      <c r="I54" s="72">
        <v>0</v>
      </c>
      <c r="J54" s="72">
        <v>0</v>
      </c>
      <c r="K54" s="72">
        <v>0</v>
      </c>
      <c r="L54" s="72">
        <v>0</v>
      </c>
      <c r="M54" s="72">
        <v>0</v>
      </c>
    </row>
    <row r="55" spans="4:13">
      <c r="D55" s="71">
        <v>0.5</v>
      </c>
      <c r="E55" s="71">
        <v>0</v>
      </c>
      <c r="F55" s="71">
        <v>2</v>
      </c>
      <c r="G55" s="72">
        <v>0.5</v>
      </c>
      <c r="H55" s="72">
        <v>-1</v>
      </c>
      <c r="I55" s="72">
        <v>-1</v>
      </c>
      <c r="J55" s="72">
        <v>0</v>
      </c>
      <c r="K55" s="72">
        <v>0</v>
      </c>
      <c r="L55" s="72">
        <v>0</v>
      </c>
      <c r="M55" s="72">
        <v>0</v>
      </c>
    </row>
    <row r="56" spans="4:13">
      <c r="D56" s="72">
        <v>-1</v>
      </c>
      <c r="E56" s="72">
        <v>-1</v>
      </c>
      <c r="F56" s="72">
        <v>0.5</v>
      </c>
      <c r="G56" s="73">
        <v>3</v>
      </c>
      <c r="H56" s="73">
        <v>0.5</v>
      </c>
      <c r="I56" s="73">
        <v>-1</v>
      </c>
      <c r="J56" s="73">
        <v>-1</v>
      </c>
      <c r="K56" s="73">
        <v>0</v>
      </c>
      <c r="L56" s="73">
        <v>0</v>
      </c>
      <c r="M56" s="73">
        <v>0</v>
      </c>
    </row>
    <row r="57" spans="4:13">
      <c r="D57" s="72">
        <v>-1</v>
      </c>
      <c r="E57" s="72">
        <v>0</v>
      </c>
      <c r="F57" s="72">
        <v>-1</v>
      </c>
      <c r="G57" s="73">
        <v>0.5</v>
      </c>
      <c r="H57" s="73">
        <v>3</v>
      </c>
      <c r="I57" s="73">
        <v>0.5</v>
      </c>
      <c r="J57" s="73">
        <v>-1</v>
      </c>
      <c r="K57" s="73">
        <v>-1</v>
      </c>
      <c r="L57" s="73">
        <v>0</v>
      </c>
      <c r="M57" s="73">
        <v>0</v>
      </c>
    </row>
    <row r="58" spans="4:13">
      <c r="D58" s="72">
        <v>0</v>
      </c>
      <c r="E58" s="72">
        <v>0</v>
      </c>
      <c r="F58" s="72">
        <v>-1</v>
      </c>
      <c r="G58" s="73">
        <v>-1</v>
      </c>
      <c r="H58" s="73">
        <v>0.5</v>
      </c>
      <c r="I58" s="73">
        <v>2.5</v>
      </c>
      <c r="J58" s="73">
        <v>0</v>
      </c>
      <c r="K58" s="73">
        <v>-1</v>
      </c>
      <c r="L58" s="73">
        <v>0</v>
      </c>
      <c r="M58" s="73">
        <v>0</v>
      </c>
    </row>
    <row r="59" spans="4:13">
      <c r="D59" s="72">
        <v>0</v>
      </c>
      <c r="E59" s="72">
        <v>0</v>
      </c>
      <c r="F59" s="72">
        <v>0</v>
      </c>
      <c r="G59" s="73">
        <v>-1</v>
      </c>
      <c r="H59" s="73">
        <v>-1</v>
      </c>
      <c r="I59" s="73">
        <v>0</v>
      </c>
      <c r="J59" s="73">
        <v>2.5925855693562152</v>
      </c>
      <c r="K59" s="73">
        <v>0.59258556935621509</v>
      </c>
      <c r="L59" s="73">
        <v>-1.1851711387124302</v>
      </c>
      <c r="M59" s="73">
        <v>0</v>
      </c>
    </row>
    <row r="60" spans="4:13">
      <c r="D60" s="72">
        <v>0</v>
      </c>
      <c r="E60" s="72">
        <v>0</v>
      </c>
      <c r="F60" s="72">
        <v>0</v>
      </c>
      <c r="G60" s="73">
        <v>0</v>
      </c>
      <c r="H60" s="73">
        <v>-1</v>
      </c>
      <c r="I60" s="73">
        <v>-1</v>
      </c>
      <c r="J60" s="73">
        <v>0.59258556935621509</v>
      </c>
      <c r="K60" s="73">
        <v>3.2390481262449202</v>
      </c>
      <c r="L60" s="73">
        <v>-0.53870858182372516</v>
      </c>
      <c r="M60" s="73">
        <v>-1.29292511377741</v>
      </c>
    </row>
    <row r="61" spans="4:13">
      <c r="D61" s="72">
        <v>0</v>
      </c>
      <c r="E61" s="72">
        <v>0</v>
      </c>
      <c r="F61" s="72">
        <v>0</v>
      </c>
      <c r="G61" s="73">
        <v>0</v>
      </c>
      <c r="H61" s="73">
        <v>0</v>
      </c>
      <c r="I61" s="73">
        <v>0</v>
      </c>
      <c r="J61" s="73">
        <v>-1.1851711387124302</v>
      </c>
      <c r="K61" s="73">
        <v>-0.53870858182372516</v>
      </c>
      <c r="L61" s="73">
        <v>3.0168048343135654</v>
      </c>
      <c r="M61" s="73">
        <v>-1.29292511377741</v>
      </c>
    </row>
    <row r="62" spans="4:13">
      <c r="D62" s="72">
        <v>0</v>
      </c>
      <c r="E62" s="72">
        <v>0</v>
      </c>
      <c r="F62" s="72">
        <v>0</v>
      </c>
      <c r="G62" s="73">
        <v>0</v>
      </c>
      <c r="H62" s="73">
        <v>0</v>
      </c>
      <c r="I62" s="73">
        <v>0</v>
      </c>
      <c r="J62" s="73">
        <v>0</v>
      </c>
      <c r="K62" s="73">
        <v>-1.29292511377741</v>
      </c>
      <c r="L62" s="73">
        <v>-1.29292511377741</v>
      </c>
      <c r="M62" s="73">
        <v>2.5858502275548201</v>
      </c>
    </row>
    <row r="64" spans="4:13">
      <c r="D64" s="61" t="s">
        <v>108</v>
      </c>
    </row>
    <row r="65" spans="2:15">
      <c r="D65" s="59">
        <v>1</v>
      </c>
      <c r="E65" s="59">
        <v>0</v>
      </c>
    </row>
    <row r="66" spans="2:15">
      <c r="D66" s="59">
        <v>0</v>
      </c>
      <c r="E66" s="59">
        <v>1</v>
      </c>
    </row>
    <row r="67" spans="2:15">
      <c r="D67" s="59">
        <v>0</v>
      </c>
      <c r="E67" s="59">
        <v>1</v>
      </c>
    </row>
    <row r="68" spans="2:15">
      <c r="D68" s="60">
        <v>0</v>
      </c>
      <c r="E68" s="60">
        <v>0</v>
      </c>
    </row>
    <row r="69" spans="2:15">
      <c r="D69" s="60">
        <v>0</v>
      </c>
      <c r="E69" s="60">
        <v>0</v>
      </c>
    </row>
    <row r="70" spans="2:15">
      <c r="D70" s="60">
        <v>0</v>
      </c>
      <c r="E70" s="60">
        <v>0</v>
      </c>
    </row>
    <row r="71" spans="2:15">
      <c r="D71" s="60">
        <v>0</v>
      </c>
      <c r="E71" s="60">
        <v>0</v>
      </c>
    </row>
    <row r="72" spans="2:15">
      <c r="D72" s="60">
        <v>0</v>
      </c>
      <c r="E72" s="60">
        <v>0</v>
      </c>
    </row>
    <row r="73" spans="2:15">
      <c r="D73" s="60">
        <v>0</v>
      </c>
      <c r="E73" s="60">
        <v>0</v>
      </c>
    </row>
    <row r="74" spans="2:15">
      <c r="D74" s="60">
        <v>0</v>
      </c>
      <c r="E74" s="60">
        <v>0</v>
      </c>
    </row>
    <row r="75" spans="2:15">
      <c r="G75" s="91"/>
      <c r="H75" s="91"/>
      <c r="I75" s="91"/>
      <c r="J75" s="91"/>
    </row>
    <row r="79" spans="2:15">
      <c r="B79" s="61" t="s">
        <v>109</v>
      </c>
      <c r="D79" s="61" t="s">
        <v>110</v>
      </c>
      <c r="O79" s="61" t="s">
        <v>19</v>
      </c>
    </row>
    <row r="80" spans="2:15">
      <c r="B80" s="15">
        <v>1</v>
      </c>
      <c r="D80" s="59">
        <v>0</v>
      </c>
      <c r="E80" s="59">
        <v>0</v>
      </c>
      <c r="F80" s="59">
        <v>0</v>
      </c>
      <c r="G80" s="60">
        <v>1</v>
      </c>
      <c r="H80" s="60">
        <v>0</v>
      </c>
      <c r="I80" s="60">
        <v>0</v>
      </c>
      <c r="J80" s="60">
        <v>0</v>
      </c>
      <c r="K80" s="60">
        <v>0</v>
      </c>
      <c r="L80" s="60">
        <v>0</v>
      </c>
      <c r="M80" s="60">
        <v>0</v>
      </c>
      <c r="O80" s="62">
        <v>7.7359999999999998</v>
      </c>
    </row>
    <row r="81" spans="2:20">
      <c r="B81" s="15">
        <v>1</v>
      </c>
      <c r="D81" s="59">
        <v>0</v>
      </c>
      <c r="E81" s="59">
        <v>0</v>
      </c>
      <c r="F81" s="59">
        <v>0</v>
      </c>
      <c r="G81" s="60">
        <v>0</v>
      </c>
      <c r="H81" s="60">
        <v>1</v>
      </c>
      <c r="I81" s="60">
        <v>0</v>
      </c>
      <c r="J81" s="60">
        <v>0</v>
      </c>
      <c r="K81" s="60">
        <v>0</v>
      </c>
      <c r="L81" s="60">
        <v>0</v>
      </c>
      <c r="M81" s="60">
        <v>0</v>
      </c>
      <c r="O81" s="62">
        <v>6.4880000000000004</v>
      </c>
    </row>
    <row r="82" spans="2:20">
      <c r="B82" s="15">
        <v>1</v>
      </c>
      <c r="D82" s="59">
        <v>0</v>
      </c>
      <c r="E82" s="59">
        <v>0</v>
      </c>
      <c r="F82" s="59">
        <v>0</v>
      </c>
      <c r="G82" s="60">
        <v>0</v>
      </c>
      <c r="H82" s="60">
        <v>0</v>
      </c>
      <c r="I82" s="60">
        <v>1</v>
      </c>
      <c r="J82" s="60">
        <v>0</v>
      </c>
      <c r="K82" s="60">
        <v>0</v>
      </c>
      <c r="L82" s="60">
        <v>0</v>
      </c>
      <c r="M82" s="60">
        <v>0</v>
      </c>
      <c r="O82" s="62">
        <v>3.036</v>
      </c>
    </row>
    <row r="83" spans="2:20">
      <c r="B83" s="15">
        <v>1</v>
      </c>
      <c r="D83" s="59">
        <v>0</v>
      </c>
      <c r="E83" s="59">
        <v>0</v>
      </c>
      <c r="F83" s="59">
        <v>0</v>
      </c>
      <c r="G83" s="60">
        <v>0</v>
      </c>
      <c r="H83" s="60">
        <v>0</v>
      </c>
      <c r="I83" s="60">
        <v>0</v>
      </c>
      <c r="J83" s="60">
        <v>1</v>
      </c>
      <c r="K83" s="60">
        <v>0</v>
      </c>
      <c r="L83" s="60">
        <v>0</v>
      </c>
      <c r="M83" s="60">
        <v>0</v>
      </c>
      <c r="O83" s="62">
        <v>11.887</v>
      </c>
    </row>
    <row r="84" spans="2:20">
      <c r="B84" s="15">
        <v>1</v>
      </c>
      <c r="D84" s="59">
        <v>0</v>
      </c>
      <c r="E84" s="59">
        <v>0</v>
      </c>
      <c r="F84" s="59">
        <v>0</v>
      </c>
      <c r="G84" s="60">
        <v>0</v>
      </c>
      <c r="H84" s="60">
        <v>0</v>
      </c>
      <c r="I84" s="60">
        <v>0</v>
      </c>
      <c r="J84" s="60">
        <v>0</v>
      </c>
      <c r="K84" s="60">
        <v>1</v>
      </c>
      <c r="L84" s="60">
        <v>0</v>
      </c>
      <c r="M84" s="60">
        <v>0</v>
      </c>
      <c r="O84" s="62">
        <v>2.5880000000000001</v>
      </c>
    </row>
    <row r="85" spans="2:20">
      <c r="B85" s="15">
        <v>1</v>
      </c>
      <c r="D85" s="59">
        <v>0</v>
      </c>
      <c r="E85" s="59">
        <v>0</v>
      </c>
      <c r="F85" s="59">
        <v>0</v>
      </c>
      <c r="G85" s="60">
        <v>0</v>
      </c>
      <c r="H85" s="60">
        <v>0</v>
      </c>
      <c r="I85" s="60">
        <v>0</v>
      </c>
      <c r="J85" s="60">
        <v>0</v>
      </c>
      <c r="K85" s="60">
        <v>0</v>
      </c>
      <c r="L85" s="60">
        <v>1</v>
      </c>
      <c r="M85" s="60">
        <v>0</v>
      </c>
      <c r="O85" s="62">
        <v>7.1589999999999998</v>
      </c>
    </row>
    <row r="86" spans="2:20">
      <c r="B86" s="15">
        <v>1</v>
      </c>
      <c r="D86" s="59">
        <v>0</v>
      </c>
      <c r="E86" s="59">
        <v>0</v>
      </c>
      <c r="F86" s="59">
        <v>0</v>
      </c>
      <c r="G86" s="60">
        <v>0</v>
      </c>
      <c r="H86" s="60">
        <v>0</v>
      </c>
      <c r="I86" s="60">
        <v>0</v>
      </c>
      <c r="J86" s="60">
        <v>0</v>
      </c>
      <c r="K86" s="60">
        <v>0</v>
      </c>
      <c r="L86" s="60">
        <v>0</v>
      </c>
      <c r="M86" s="60">
        <v>1</v>
      </c>
      <c r="O86" s="62">
        <v>6.585</v>
      </c>
    </row>
    <row r="90" spans="2:20">
      <c r="B90" s="61" t="s">
        <v>2</v>
      </c>
      <c r="H90" s="61" t="s">
        <v>132</v>
      </c>
      <c r="K90" s="61" t="s">
        <v>133</v>
      </c>
      <c r="T90" s="61" t="s">
        <v>20</v>
      </c>
    </row>
    <row r="91" spans="2:20">
      <c r="B91" s="15">
        <f t="array" ref="B91">MMULT(TRANSPOSE(B80:B86),B80:B86)</f>
        <v>7</v>
      </c>
      <c r="D91" s="92">
        <v>0</v>
      </c>
      <c r="E91" s="92">
        <v>0</v>
      </c>
      <c r="F91" s="44"/>
      <c r="H91" s="65">
        <f t="array" ref="H91:Q91">MMULT(TRANSPOSE(B80:B86),D80:M86)</f>
        <v>0</v>
      </c>
      <c r="I91" s="65">
        <v>0</v>
      </c>
      <c r="J91" s="65">
        <v>0</v>
      </c>
      <c r="K91" s="66">
        <v>1</v>
      </c>
      <c r="L91" s="66">
        <v>1</v>
      </c>
      <c r="M91" s="66">
        <v>1</v>
      </c>
      <c r="N91" s="66">
        <v>1</v>
      </c>
      <c r="O91" s="66">
        <v>1</v>
      </c>
      <c r="P91" s="66">
        <v>1</v>
      </c>
      <c r="Q91" s="66">
        <v>1</v>
      </c>
      <c r="T91" s="15">
        <f t="array" ref="T91">MMULT(TRANSPOSE(B80:B86),O80:O86)</f>
        <v>45.479000000000006</v>
      </c>
    </row>
    <row r="93" spans="2:20">
      <c r="B93" s="74"/>
      <c r="C93" s="74"/>
      <c r="D93" s="75" t="s">
        <v>113</v>
      </c>
      <c r="E93" s="74"/>
      <c r="F93" s="74"/>
      <c r="H93" s="75" t="s">
        <v>114</v>
      </c>
      <c r="I93" s="74"/>
      <c r="J93" s="74"/>
      <c r="K93" s="75" t="s">
        <v>115</v>
      </c>
      <c r="T93" s="61" t="s">
        <v>116</v>
      </c>
    </row>
    <row r="94" spans="2:20">
      <c r="B94" s="93">
        <f t="array" ref="B94:B95">TRANSPOSE(D91:E91)</f>
        <v>0</v>
      </c>
      <c r="C94" s="74"/>
      <c r="D94" s="94">
        <f t="array" ref="D94:E95">MMULT(TRANSPOSE(D65:E74),D65:E74)</f>
        <v>1</v>
      </c>
      <c r="E94" s="94">
        <v>0</v>
      </c>
      <c r="F94" s="74"/>
      <c r="H94" s="95">
        <f t="array" ref="H94:Q95">-TRANSPOSE(D65:E74)</f>
        <v>-1</v>
      </c>
      <c r="I94" s="95">
        <v>0</v>
      </c>
      <c r="J94" s="95">
        <v>0</v>
      </c>
      <c r="K94" s="96">
        <v>0</v>
      </c>
      <c r="L94" s="96">
        <v>0</v>
      </c>
      <c r="M94" s="96">
        <v>0</v>
      </c>
      <c r="N94" s="96">
        <v>0</v>
      </c>
      <c r="O94" s="96">
        <v>0</v>
      </c>
      <c r="P94" s="96">
        <v>0</v>
      </c>
      <c r="Q94" s="96">
        <v>0</v>
      </c>
      <c r="T94" s="58">
        <v>0</v>
      </c>
    </row>
    <row r="95" spans="2:20">
      <c r="B95" s="93">
        <v>0</v>
      </c>
      <c r="C95" s="74"/>
      <c r="D95" s="94">
        <v>0</v>
      </c>
      <c r="E95" s="94">
        <v>2</v>
      </c>
      <c r="F95" s="74"/>
      <c r="H95" s="95">
        <v>0</v>
      </c>
      <c r="I95" s="95">
        <v>-1</v>
      </c>
      <c r="J95" s="95">
        <v>-1</v>
      </c>
      <c r="K95" s="96">
        <v>0</v>
      </c>
      <c r="L95" s="96">
        <v>0</v>
      </c>
      <c r="M95" s="96">
        <v>0</v>
      </c>
      <c r="N95" s="96">
        <v>0</v>
      </c>
      <c r="O95" s="96">
        <v>0</v>
      </c>
      <c r="P95" s="96">
        <v>0</v>
      </c>
      <c r="Q95" s="96">
        <v>0</v>
      </c>
      <c r="T95" s="58">
        <v>0</v>
      </c>
    </row>
    <row r="96" spans="2:20">
      <c r="B96" s="97"/>
      <c r="C96" s="74"/>
      <c r="D96" s="74"/>
      <c r="E96" s="74"/>
      <c r="F96" s="74"/>
      <c r="G96" s="74"/>
      <c r="H96" s="74"/>
      <c r="I96" s="74"/>
      <c r="J96" s="74"/>
      <c r="K96" s="74"/>
    </row>
    <row r="97" spans="1:20">
      <c r="B97" s="74"/>
      <c r="C97" s="74"/>
      <c r="D97" s="74"/>
      <c r="E97" s="74"/>
      <c r="F97" s="74"/>
      <c r="G97" s="74"/>
      <c r="H97" s="74"/>
      <c r="I97" s="74"/>
      <c r="J97" s="74"/>
      <c r="K97" s="74"/>
    </row>
    <row r="98" spans="1:20">
      <c r="F98" s="74"/>
      <c r="G98" s="74"/>
      <c r="H98" s="74"/>
      <c r="I98" s="74"/>
      <c r="J98" s="74"/>
      <c r="K98" s="74"/>
    </row>
    <row r="99" spans="1:20">
      <c r="F99" s="74"/>
      <c r="G99" s="74"/>
      <c r="H99" s="75" t="s">
        <v>27</v>
      </c>
      <c r="I99" s="74"/>
      <c r="J99" s="74"/>
      <c r="K99" s="74"/>
      <c r="T99" s="61" t="s">
        <v>29</v>
      </c>
    </row>
    <row r="100" spans="1:20">
      <c r="B100" s="65">
        <f t="array" ref="B100:B102">TRANSPOSE(H91:J91)</f>
        <v>0</v>
      </c>
      <c r="C100" s="74"/>
      <c r="D100" s="95">
        <f t="array" ref="D100:E102">TRANSPOSE(H94:J95)</f>
        <v>-1</v>
      </c>
      <c r="E100" s="95">
        <v>0</v>
      </c>
      <c r="F100" s="74"/>
      <c r="G100" s="74"/>
      <c r="H100" s="98">
        <f t="array" ref="H100:Q109">MMULT(TRANSPOSE(D80:M86),D80:M86)</f>
        <v>0</v>
      </c>
      <c r="I100" s="98">
        <v>0</v>
      </c>
      <c r="J100" s="98">
        <v>0</v>
      </c>
      <c r="K100" s="99">
        <v>0</v>
      </c>
      <c r="L100" s="99">
        <v>0</v>
      </c>
      <c r="M100" s="99">
        <v>0</v>
      </c>
      <c r="N100" s="99">
        <v>0</v>
      </c>
      <c r="O100" s="99">
        <v>0</v>
      </c>
      <c r="P100" s="99">
        <v>0</v>
      </c>
      <c r="Q100" s="99">
        <v>0</v>
      </c>
      <c r="T100" s="59">
        <f t="array" ref="T100:T109">MMULT(TRANSPOSE(D80:M86),O80:O86)</f>
        <v>0</v>
      </c>
    </row>
    <row r="101" spans="1:20">
      <c r="B101" s="65">
        <v>0</v>
      </c>
      <c r="C101" s="74"/>
      <c r="D101" s="95">
        <v>0</v>
      </c>
      <c r="E101" s="95">
        <v>-1</v>
      </c>
      <c r="F101" s="74"/>
      <c r="G101" s="74"/>
      <c r="H101" s="98">
        <v>0</v>
      </c>
      <c r="I101" s="98">
        <v>0</v>
      </c>
      <c r="J101" s="98">
        <v>0</v>
      </c>
      <c r="K101" s="99">
        <v>0</v>
      </c>
      <c r="L101" s="99">
        <v>0</v>
      </c>
      <c r="M101" s="99">
        <v>0</v>
      </c>
      <c r="N101" s="99">
        <v>0</v>
      </c>
      <c r="O101" s="99">
        <v>0</v>
      </c>
      <c r="P101" s="99">
        <v>0</v>
      </c>
      <c r="Q101" s="99">
        <v>0</v>
      </c>
      <c r="T101" s="59">
        <v>0</v>
      </c>
    </row>
    <row r="102" spans="1:20">
      <c r="B102" s="65">
        <v>0</v>
      </c>
      <c r="C102" s="74"/>
      <c r="D102" s="95">
        <v>0</v>
      </c>
      <c r="E102" s="95">
        <v>-1</v>
      </c>
      <c r="F102" s="74"/>
      <c r="G102" s="74"/>
      <c r="H102" s="98">
        <v>0</v>
      </c>
      <c r="I102" s="98">
        <v>0</v>
      </c>
      <c r="J102" s="98">
        <v>0</v>
      </c>
      <c r="K102" s="99">
        <v>0</v>
      </c>
      <c r="L102" s="99">
        <v>0</v>
      </c>
      <c r="M102" s="99">
        <v>0</v>
      </c>
      <c r="N102" s="99">
        <v>0</v>
      </c>
      <c r="O102" s="99">
        <v>0</v>
      </c>
      <c r="P102" s="99">
        <v>0</v>
      </c>
      <c r="Q102" s="99">
        <v>0</v>
      </c>
      <c r="T102" s="59">
        <v>0</v>
      </c>
    </row>
    <row r="103" spans="1:20">
      <c r="B103" s="66">
        <f t="array" ref="B103:B109">TRANSPOSE(K91:Q91)</f>
        <v>1</v>
      </c>
      <c r="C103" s="34"/>
      <c r="D103" s="96">
        <f t="array" ref="D103:E109">TRANSPOSE(K94:Q95)</f>
        <v>0</v>
      </c>
      <c r="E103" s="96">
        <v>0</v>
      </c>
      <c r="F103" s="34"/>
      <c r="G103" s="34"/>
      <c r="H103" s="99">
        <v>0</v>
      </c>
      <c r="I103" s="99">
        <v>0</v>
      </c>
      <c r="J103" s="99">
        <v>0</v>
      </c>
      <c r="K103" s="100">
        <v>1</v>
      </c>
      <c r="L103" s="100">
        <v>0</v>
      </c>
      <c r="M103" s="100">
        <v>0</v>
      </c>
      <c r="N103" s="100">
        <v>0</v>
      </c>
      <c r="O103" s="100">
        <v>0</v>
      </c>
      <c r="P103" s="100">
        <v>0</v>
      </c>
      <c r="Q103" s="100">
        <v>0</v>
      </c>
      <c r="T103" s="60">
        <v>7.7359999999999998</v>
      </c>
    </row>
    <row r="104" spans="1:20">
      <c r="B104" s="66">
        <v>1</v>
      </c>
      <c r="C104" s="34"/>
      <c r="D104" s="96">
        <v>0</v>
      </c>
      <c r="E104" s="96">
        <v>0</v>
      </c>
      <c r="F104" s="34"/>
      <c r="G104" s="34"/>
      <c r="H104" s="99">
        <v>0</v>
      </c>
      <c r="I104" s="99">
        <v>0</v>
      </c>
      <c r="J104" s="99">
        <v>0</v>
      </c>
      <c r="K104" s="100">
        <v>0</v>
      </c>
      <c r="L104" s="100">
        <v>1</v>
      </c>
      <c r="M104" s="100">
        <v>0</v>
      </c>
      <c r="N104" s="100">
        <v>0</v>
      </c>
      <c r="O104" s="100">
        <v>0</v>
      </c>
      <c r="P104" s="100">
        <v>0</v>
      </c>
      <c r="Q104" s="100">
        <v>0</v>
      </c>
      <c r="T104" s="60">
        <v>6.4880000000000004</v>
      </c>
    </row>
    <row r="105" spans="1:20">
      <c r="B105" s="66">
        <v>1</v>
      </c>
      <c r="C105" s="74"/>
      <c r="D105" s="96">
        <v>0</v>
      </c>
      <c r="E105" s="96">
        <v>0</v>
      </c>
      <c r="F105" s="74"/>
      <c r="G105" s="74"/>
      <c r="H105" s="99">
        <v>0</v>
      </c>
      <c r="I105" s="99">
        <v>0</v>
      </c>
      <c r="J105" s="99">
        <v>0</v>
      </c>
      <c r="K105" s="100">
        <v>0</v>
      </c>
      <c r="L105" s="100">
        <v>0</v>
      </c>
      <c r="M105" s="100">
        <v>1</v>
      </c>
      <c r="N105" s="100">
        <v>0</v>
      </c>
      <c r="O105" s="100">
        <v>0</v>
      </c>
      <c r="P105" s="100">
        <v>0</v>
      </c>
      <c r="Q105" s="100">
        <v>0</v>
      </c>
      <c r="T105" s="60">
        <v>3.036</v>
      </c>
    </row>
    <row r="106" spans="1:20">
      <c r="B106" s="66">
        <v>1</v>
      </c>
      <c r="C106" s="74"/>
      <c r="D106" s="96">
        <v>0</v>
      </c>
      <c r="E106" s="96">
        <v>0</v>
      </c>
      <c r="F106" s="74"/>
      <c r="G106" s="74"/>
      <c r="H106" s="99">
        <v>0</v>
      </c>
      <c r="I106" s="99">
        <v>0</v>
      </c>
      <c r="J106" s="99">
        <v>0</v>
      </c>
      <c r="K106" s="100">
        <v>0</v>
      </c>
      <c r="L106" s="100">
        <v>0</v>
      </c>
      <c r="M106" s="100">
        <v>0</v>
      </c>
      <c r="N106" s="100">
        <v>1</v>
      </c>
      <c r="O106" s="100">
        <v>0</v>
      </c>
      <c r="P106" s="100">
        <v>0</v>
      </c>
      <c r="Q106" s="100">
        <v>0</v>
      </c>
      <c r="T106" s="60">
        <v>11.887</v>
      </c>
    </row>
    <row r="107" spans="1:20">
      <c r="A107" s="34"/>
      <c r="B107" s="66">
        <v>1</v>
      </c>
      <c r="C107" s="74"/>
      <c r="D107" s="96">
        <v>0</v>
      </c>
      <c r="E107" s="96">
        <v>0</v>
      </c>
      <c r="F107" s="74"/>
      <c r="G107" s="74"/>
      <c r="H107" s="99">
        <v>0</v>
      </c>
      <c r="I107" s="99">
        <v>0</v>
      </c>
      <c r="J107" s="99">
        <v>0</v>
      </c>
      <c r="K107" s="100">
        <v>0</v>
      </c>
      <c r="L107" s="100">
        <v>0</v>
      </c>
      <c r="M107" s="100">
        <v>0</v>
      </c>
      <c r="N107" s="100">
        <v>0</v>
      </c>
      <c r="O107" s="100">
        <v>1</v>
      </c>
      <c r="P107" s="100">
        <v>0</v>
      </c>
      <c r="Q107" s="100">
        <v>0</v>
      </c>
      <c r="T107" s="60">
        <v>2.5880000000000001</v>
      </c>
    </row>
    <row r="108" spans="1:20">
      <c r="A108" s="34"/>
      <c r="B108" s="66">
        <v>1</v>
      </c>
      <c r="C108" s="74"/>
      <c r="D108" s="96">
        <v>0</v>
      </c>
      <c r="E108" s="96">
        <v>0</v>
      </c>
      <c r="F108" s="74"/>
      <c r="G108" s="74"/>
      <c r="H108" s="99">
        <v>0</v>
      </c>
      <c r="I108" s="99">
        <v>0</v>
      </c>
      <c r="J108" s="99">
        <v>0</v>
      </c>
      <c r="K108" s="100">
        <v>0</v>
      </c>
      <c r="L108" s="100">
        <v>0</v>
      </c>
      <c r="M108" s="100">
        <v>0</v>
      </c>
      <c r="N108" s="100">
        <v>0</v>
      </c>
      <c r="O108" s="100">
        <v>0</v>
      </c>
      <c r="P108" s="100">
        <v>1</v>
      </c>
      <c r="Q108" s="100">
        <v>0</v>
      </c>
      <c r="T108" s="60">
        <v>7.1589999999999998</v>
      </c>
    </row>
    <row r="109" spans="1:20">
      <c r="A109" s="34"/>
      <c r="B109" s="66">
        <v>1</v>
      </c>
      <c r="C109" s="74"/>
      <c r="D109" s="96">
        <v>0</v>
      </c>
      <c r="E109" s="96">
        <v>0</v>
      </c>
      <c r="F109" s="74"/>
      <c r="G109" s="74"/>
      <c r="H109" s="99">
        <v>0</v>
      </c>
      <c r="I109" s="99">
        <v>0</v>
      </c>
      <c r="J109" s="99">
        <v>0</v>
      </c>
      <c r="K109" s="100">
        <v>0</v>
      </c>
      <c r="L109" s="100">
        <v>0</v>
      </c>
      <c r="M109" s="100">
        <v>0</v>
      </c>
      <c r="N109" s="100">
        <v>0</v>
      </c>
      <c r="O109" s="100">
        <v>0</v>
      </c>
      <c r="P109" s="100">
        <v>0</v>
      </c>
      <c r="Q109" s="100">
        <v>1</v>
      </c>
      <c r="T109" s="60">
        <v>6.585</v>
      </c>
    </row>
    <row r="110" spans="1:20">
      <c r="A110" s="34"/>
      <c r="B110" s="34"/>
      <c r="C110" s="74"/>
      <c r="D110" s="74"/>
      <c r="E110" s="74"/>
      <c r="F110" s="74"/>
      <c r="G110" s="74"/>
      <c r="H110" s="74"/>
      <c r="I110" s="74"/>
      <c r="J110" s="74"/>
      <c r="K110" s="74"/>
    </row>
    <row r="111" spans="1:20">
      <c r="B111" s="3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</row>
    <row r="112" spans="1:20">
      <c r="B112" s="75" t="s">
        <v>134</v>
      </c>
      <c r="C112" s="74"/>
      <c r="D112" s="74"/>
      <c r="F112" s="74"/>
      <c r="G112" s="74"/>
      <c r="I112" s="74"/>
      <c r="J112" s="74"/>
      <c r="K112" s="74"/>
      <c r="L112" s="74"/>
      <c r="M112" s="74"/>
      <c r="N112" s="74"/>
      <c r="O112" s="74"/>
    </row>
    <row r="113" spans="2:18">
      <c r="B113" s="101">
        <f t="array" ref="B113">B91</f>
        <v>7</v>
      </c>
      <c r="C113" s="102">
        <f t="array" ref="C113:D113">D91:E91</f>
        <v>0</v>
      </c>
      <c r="D113" s="102">
        <v>0</v>
      </c>
      <c r="E113" s="81">
        <f t="array" ref="E113:G113">H91:J91</f>
        <v>0</v>
      </c>
      <c r="F113" s="81">
        <v>0</v>
      </c>
      <c r="G113" s="81">
        <v>0</v>
      </c>
      <c r="H113" s="82">
        <f t="array" ref="H113:N113">K91:Q91</f>
        <v>1</v>
      </c>
      <c r="I113" s="82">
        <v>1</v>
      </c>
      <c r="J113" s="82">
        <v>1</v>
      </c>
      <c r="K113" s="82">
        <v>1</v>
      </c>
      <c r="L113" s="82">
        <v>1</v>
      </c>
      <c r="M113" s="82">
        <v>1</v>
      </c>
      <c r="N113" s="82">
        <v>1</v>
      </c>
    </row>
    <row r="114" spans="2:18">
      <c r="B114" s="102">
        <f t="array" ref="B114:B115">B94:B95</f>
        <v>0</v>
      </c>
      <c r="C114" s="103">
        <f t="array" ref="C114:D115">D94:E95</f>
        <v>1</v>
      </c>
      <c r="D114" s="103">
        <v>0</v>
      </c>
      <c r="E114" s="104">
        <f t="array" ref="E114:G115">H94:J95</f>
        <v>-1</v>
      </c>
      <c r="F114" s="104">
        <v>0</v>
      </c>
      <c r="G114" s="104">
        <v>0</v>
      </c>
      <c r="H114" s="105">
        <f t="array" ref="H114:N115">K94:Q95</f>
        <v>0</v>
      </c>
      <c r="I114" s="105">
        <v>0</v>
      </c>
      <c r="J114" s="105">
        <v>0</v>
      </c>
      <c r="K114" s="105">
        <v>0</v>
      </c>
      <c r="L114" s="105">
        <v>0</v>
      </c>
      <c r="M114" s="105">
        <v>0</v>
      </c>
      <c r="N114" s="105">
        <v>0</v>
      </c>
    </row>
    <row r="115" spans="2:18">
      <c r="B115" s="102">
        <v>0</v>
      </c>
      <c r="C115" s="103">
        <v>0</v>
      </c>
      <c r="D115" s="103">
        <v>2</v>
      </c>
      <c r="E115" s="104">
        <v>0</v>
      </c>
      <c r="F115" s="104">
        <v>-1</v>
      </c>
      <c r="G115" s="104">
        <v>-1</v>
      </c>
      <c r="H115" s="105">
        <v>0</v>
      </c>
      <c r="I115" s="105">
        <v>0</v>
      </c>
      <c r="J115" s="105">
        <v>0</v>
      </c>
      <c r="K115" s="105">
        <v>0</v>
      </c>
      <c r="L115" s="105">
        <v>0</v>
      </c>
      <c r="M115" s="105">
        <v>0</v>
      </c>
      <c r="N115" s="105">
        <v>0</v>
      </c>
    </row>
    <row r="116" spans="2:18">
      <c r="B116" s="81">
        <f t="array" ref="B116:B118">B100:B102</f>
        <v>0</v>
      </c>
      <c r="C116" s="104">
        <f t="array" ref="C116:D118">D100:E102</f>
        <v>-1</v>
      </c>
      <c r="D116" s="104">
        <v>0</v>
      </c>
      <c r="E116" s="42">
        <f t="array" ref="E116:N125">H100:Q109</f>
        <v>0</v>
      </c>
      <c r="F116" s="42">
        <v>0</v>
      </c>
      <c r="G116" s="42">
        <v>0</v>
      </c>
      <c r="H116" s="24">
        <v>0</v>
      </c>
      <c r="I116" s="24">
        <v>0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34"/>
      <c r="P116" s="34"/>
      <c r="Q116" s="34"/>
    </row>
    <row r="117" spans="2:18">
      <c r="B117" s="81">
        <v>0</v>
      </c>
      <c r="C117" s="104">
        <v>0</v>
      </c>
      <c r="D117" s="104">
        <v>-1</v>
      </c>
      <c r="E117" s="42">
        <v>0</v>
      </c>
      <c r="F117" s="42">
        <v>0</v>
      </c>
      <c r="G117" s="42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34"/>
      <c r="P117" s="34"/>
      <c r="Q117" s="34"/>
    </row>
    <row r="118" spans="2:18">
      <c r="B118" s="81">
        <v>0</v>
      </c>
      <c r="C118" s="104">
        <v>0</v>
      </c>
      <c r="D118" s="104">
        <v>-1</v>
      </c>
      <c r="E118" s="42">
        <v>0</v>
      </c>
      <c r="F118" s="42">
        <v>0</v>
      </c>
      <c r="G118" s="42">
        <v>0</v>
      </c>
      <c r="H118" s="24">
        <v>0</v>
      </c>
      <c r="I118" s="24">
        <v>0</v>
      </c>
      <c r="J118" s="24">
        <v>0</v>
      </c>
      <c r="K118" s="24">
        <v>0</v>
      </c>
      <c r="L118" s="24">
        <v>0</v>
      </c>
      <c r="M118" s="24">
        <v>0</v>
      </c>
      <c r="N118" s="24">
        <v>0</v>
      </c>
      <c r="O118" s="34"/>
      <c r="P118" s="34"/>
      <c r="Q118" s="34"/>
    </row>
    <row r="119" spans="2:18">
      <c r="B119" s="82">
        <f t="array" ref="B119:B125">B103:B109</f>
        <v>1</v>
      </c>
      <c r="C119" s="105">
        <f t="array" ref="C119:D125">D103:E109</f>
        <v>0</v>
      </c>
      <c r="D119" s="105">
        <v>0</v>
      </c>
      <c r="E119" s="24">
        <v>0</v>
      </c>
      <c r="F119" s="24">
        <v>0</v>
      </c>
      <c r="G119" s="24">
        <v>0</v>
      </c>
      <c r="H119" s="36">
        <v>1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4"/>
      <c r="P119" s="34"/>
      <c r="Q119" s="34"/>
    </row>
    <row r="120" spans="2:18">
      <c r="B120" s="82">
        <v>1</v>
      </c>
      <c r="C120" s="105">
        <v>0</v>
      </c>
      <c r="D120" s="105">
        <v>0</v>
      </c>
      <c r="E120" s="24">
        <v>0</v>
      </c>
      <c r="F120" s="24">
        <v>0</v>
      </c>
      <c r="G120" s="24">
        <v>0</v>
      </c>
      <c r="H120" s="36">
        <v>0</v>
      </c>
      <c r="I120" s="36">
        <v>1</v>
      </c>
      <c r="J120" s="36">
        <v>0</v>
      </c>
      <c r="K120" s="36">
        <v>0</v>
      </c>
      <c r="L120" s="36">
        <v>0</v>
      </c>
      <c r="M120" s="36">
        <v>0</v>
      </c>
      <c r="N120" s="36">
        <v>0</v>
      </c>
      <c r="O120" s="34"/>
      <c r="P120" s="34"/>
      <c r="Q120" s="34"/>
    </row>
    <row r="121" spans="2:18">
      <c r="B121" s="82">
        <v>1</v>
      </c>
      <c r="C121" s="105">
        <v>0</v>
      </c>
      <c r="D121" s="105">
        <v>0</v>
      </c>
      <c r="E121" s="24">
        <v>0</v>
      </c>
      <c r="F121" s="24">
        <v>0</v>
      </c>
      <c r="G121" s="24">
        <v>0</v>
      </c>
      <c r="H121" s="36">
        <v>0</v>
      </c>
      <c r="I121" s="36">
        <v>0</v>
      </c>
      <c r="J121" s="36">
        <v>1</v>
      </c>
      <c r="K121" s="36">
        <v>0</v>
      </c>
      <c r="L121" s="36">
        <v>0</v>
      </c>
      <c r="M121" s="36">
        <v>0</v>
      </c>
      <c r="N121" s="36">
        <v>0</v>
      </c>
      <c r="O121" s="34"/>
      <c r="P121" s="34"/>
      <c r="Q121" s="34"/>
    </row>
    <row r="122" spans="2:18">
      <c r="B122" s="82">
        <v>1</v>
      </c>
      <c r="C122" s="105">
        <v>0</v>
      </c>
      <c r="D122" s="105">
        <v>0</v>
      </c>
      <c r="E122" s="24">
        <v>0</v>
      </c>
      <c r="F122" s="24">
        <v>0</v>
      </c>
      <c r="G122" s="24">
        <v>0</v>
      </c>
      <c r="H122" s="36">
        <v>0</v>
      </c>
      <c r="I122" s="36">
        <v>0</v>
      </c>
      <c r="J122" s="36">
        <v>0</v>
      </c>
      <c r="K122" s="36">
        <v>1</v>
      </c>
      <c r="L122" s="36">
        <v>0</v>
      </c>
      <c r="M122" s="36">
        <v>0</v>
      </c>
      <c r="N122" s="36">
        <v>0</v>
      </c>
      <c r="O122" s="34"/>
      <c r="P122" s="34"/>
      <c r="Q122" s="34"/>
    </row>
    <row r="123" spans="2:18">
      <c r="B123" s="82">
        <v>1</v>
      </c>
      <c r="C123" s="105">
        <v>0</v>
      </c>
      <c r="D123" s="105">
        <v>0</v>
      </c>
      <c r="E123" s="24">
        <v>0</v>
      </c>
      <c r="F123" s="24">
        <v>0</v>
      </c>
      <c r="G123" s="24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1</v>
      </c>
      <c r="M123" s="36">
        <v>0</v>
      </c>
      <c r="N123" s="36">
        <v>0</v>
      </c>
      <c r="O123" s="34"/>
      <c r="P123" s="34"/>
      <c r="Q123" s="34"/>
    </row>
    <row r="124" spans="2:18">
      <c r="B124" s="82">
        <v>1</v>
      </c>
      <c r="C124" s="105">
        <v>0</v>
      </c>
      <c r="D124" s="105">
        <v>0</v>
      </c>
      <c r="E124" s="24">
        <v>0</v>
      </c>
      <c r="F124" s="24">
        <v>0</v>
      </c>
      <c r="G124" s="24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1</v>
      </c>
      <c r="N124" s="36">
        <v>0</v>
      </c>
      <c r="O124" s="34"/>
      <c r="P124" s="34"/>
      <c r="Q124" s="34"/>
    </row>
    <row r="125" spans="2:18">
      <c r="B125" s="82">
        <v>1</v>
      </c>
      <c r="C125" s="105">
        <v>0</v>
      </c>
      <c r="D125" s="105">
        <v>0</v>
      </c>
      <c r="E125" s="24">
        <v>0</v>
      </c>
      <c r="F125" s="24">
        <v>0</v>
      </c>
      <c r="G125" s="24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  <c r="N125" s="36">
        <v>1</v>
      </c>
      <c r="O125" s="34"/>
      <c r="P125" s="34"/>
      <c r="Q125" s="34"/>
    </row>
    <row r="126" spans="2:18">
      <c r="B126" s="7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</row>
    <row r="127" spans="2:18">
      <c r="B127" s="7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</row>
    <row r="128" spans="2:18">
      <c r="B128" s="7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</row>
    <row r="129" spans="2:18">
      <c r="B129" s="7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</row>
    <row r="130" spans="2:18">
      <c r="B130" s="75" t="s">
        <v>135</v>
      </c>
      <c r="C130" s="67"/>
      <c r="D130" s="67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 t="s">
        <v>54</v>
      </c>
      <c r="Q130" s="34"/>
      <c r="R130" s="34"/>
    </row>
    <row r="131" spans="2:18">
      <c r="B131" s="85">
        <f t="array" ref="B131">B113</f>
        <v>7</v>
      </c>
      <c r="C131" s="85">
        <f t="array" ref="C131">C113</f>
        <v>0</v>
      </c>
      <c r="D131" s="85">
        <f t="array" ref="D131">D113</f>
        <v>0</v>
      </c>
      <c r="E131" s="85">
        <f t="array" ref="E131">E113</f>
        <v>0</v>
      </c>
      <c r="F131" s="85">
        <f t="array" ref="F131">F113</f>
        <v>0</v>
      </c>
      <c r="G131" s="85">
        <f t="array" ref="G131">G113</f>
        <v>0</v>
      </c>
      <c r="H131" s="85">
        <f t="array" ref="H131">H113</f>
        <v>1</v>
      </c>
      <c r="I131" s="85">
        <f t="array" ref="I131">I113</f>
        <v>1</v>
      </c>
      <c r="J131" s="85">
        <f t="array" ref="J131">J113</f>
        <v>1</v>
      </c>
      <c r="K131" s="85">
        <f t="array" ref="K131">K113</f>
        <v>1</v>
      </c>
      <c r="L131" s="85">
        <f t="array" ref="L131">L113</f>
        <v>1</v>
      </c>
      <c r="M131" s="85">
        <f t="array" ref="M131">M113</f>
        <v>1</v>
      </c>
      <c r="N131" s="85">
        <f t="array" ref="N131">N113</f>
        <v>1</v>
      </c>
      <c r="O131" s="34"/>
      <c r="P131" s="86">
        <f t="array" ref="P131">T91</f>
        <v>45.479000000000006</v>
      </c>
      <c r="Q131" s="34"/>
      <c r="R131" s="34"/>
    </row>
    <row r="132" spans="2:18">
      <c r="B132" s="85">
        <f t="array" ref="B132">B114</f>
        <v>0</v>
      </c>
      <c r="C132" s="85">
        <f>C114*$B$24</f>
        <v>1.6</v>
      </c>
      <c r="D132" s="85">
        <f t="shared" ref="D132:N133" si="0">D114*$B$24</f>
        <v>0</v>
      </c>
      <c r="E132" s="85">
        <f t="shared" si="0"/>
        <v>-1.6</v>
      </c>
      <c r="F132" s="85">
        <f t="shared" si="0"/>
        <v>0</v>
      </c>
      <c r="G132" s="85">
        <f t="shared" si="0"/>
        <v>0</v>
      </c>
      <c r="H132" s="85">
        <f t="shared" si="0"/>
        <v>0</v>
      </c>
      <c r="I132" s="85">
        <f t="shared" si="0"/>
        <v>0</v>
      </c>
      <c r="J132" s="85">
        <f t="shared" si="0"/>
        <v>0</v>
      </c>
      <c r="K132" s="85">
        <f t="shared" si="0"/>
        <v>0</v>
      </c>
      <c r="L132" s="85">
        <f t="shared" si="0"/>
        <v>0</v>
      </c>
      <c r="M132" s="85">
        <f t="shared" si="0"/>
        <v>0</v>
      </c>
      <c r="N132" s="85">
        <f t="shared" si="0"/>
        <v>0</v>
      </c>
      <c r="O132" s="34"/>
      <c r="P132" s="86">
        <f t="array" ref="P132:P133">T94:T95</f>
        <v>0</v>
      </c>
      <c r="Q132" s="34"/>
      <c r="R132" s="34"/>
    </row>
    <row r="133" spans="2:18">
      <c r="B133" s="85">
        <f t="array" ref="B133">B115</f>
        <v>0</v>
      </c>
      <c r="C133" s="85">
        <f>C115*$B$24</f>
        <v>0</v>
      </c>
      <c r="D133" s="85">
        <f>D115*$B$24</f>
        <v>3.2</v>
      </c>
      <c r="E133" s="85">
        <f t="shared" si="0"/>
        <v>0</v>
      </c>
      <c r="F133" s="85">
        <f t="shared" si="0"/>
        <v>-1.6</v>
      </c>
      <c r="G133" s="85">
        <f t="shared" si="0"/>
        <v>-1.6</v>
      </c>
      <c r="H133" s="85">
        <f t="shared" si="0"/>
        <v>0</v>
      </c>
      <c r="I133" s="85">
        <f t="shared" si="0"/>
        <v>0</v>
      </c>
      <c r="J133" s="85">
        <f t="shared" si="0"/>
        <v>0</v>
      </c>
      <c r="K133" s="85">
        <f t="shared" si="0"/>
        <v>0</v>
      </c>
      <c r="L133" s="85">
        <f t="shared" si="0"/>
        <v>0</v>
      </c>
      <c r="M133" s="85">
        <f t="shared" si="0"/>
        <v>0</v>
      </c>
      <c r="N133" s="85">
        <f t="shared" si="0"/>
        <v>0</v>
      </c>
      <c r="O133" s="34"/>
      <c r="P133" s="86">
        <v>0</v>
      </c>
      <c r="Q133" s="34"/>
      <c r="R133" s="34"/>
    </row>
    <row r="134" spans="2:18">
      <c r="B134" s="85">
        <f t="array" ref="B134">B116</f>
        <v>0</v>
      </c>
      <c r="C134" s="85">
        <f t="shared" ref="C134:D143" si="1">C116*$B$24</f>
        <v>-1.6</v>
      </c>
      <c r="D134" s="85">
        <f t="shared" si="1"/>
        <v>0</v>
      </c>
      <c r="E134" s="85">
        <f t="array" ref="E134:N143">E116:N125+(D53:M62*B24)</f>
        <v>3.2</v>
      </c>
      <c r="F134" s="85">
        <v>0.8</v>
      </c>
      <c r="G134" s="85">
        <v>0.8</v>
      </c>
      <c r="H134" s="85">
        <v>-1.6</v>
      </c>
      <c r="I134" s="85">
        <v>-1.6</v>
      </c>
      <c r="J134" s="85">
        <v>0</v>
      </c>
      <c r="K134" s="85">
        <v>0</v>
      </c>
      <c r="L134" s="85">
        <v>0</v>
      </c>
      <c r="M134" s="85">
        <v>0</v>
      </c>
      <c r="N134" s="85">
        <v>0</v>
      </c>
      <c r="P134" s="87">
        <f t="array" ref="P134:P143">T100:T109</f>
        <v>0</v>
      </c>
    </row>
    <row r="135" spans="2:18">
      <c r="B135" s="85">
        <f t="array" ref="B135">B117</f>
        <v>0</v>
      </c>
      <c r="C135" s="85">
        <f t="shared" si="1"/>
        <v>0</v>
      </c>
      <c r="D135" s="85">
        <f t="shared" si="1"/>
        <v>-1.6</v>
      </c>
      <c r="E135" s="85">
        <v>0.8</v>
      </c>
      <c r="F135" s="85">
        <v>2.4000000000000004</v>
      </c>
      <c r="G135" s="85">
        <v>0</v>
      </c>
      <c r="H135" s="85">
        <v>-1.6</v>
      </c>
      <c r="I135" s="85">
        <v>0</v>
      </c>
      <c r="J135" s="85">
        <v>0</v>
      </c>
      <c r="K135" s="85">
        <v>0</v>
      </c>
      <c r="L135" s="85">
        <v>0</v>
      </c>
      <c r="M135" s="85">
        <v>0</v>
      </c>
      <c r="N135" s="85">
        <v>0</v>
      </c>
      <c r="P135" s="87">
        <v>0</v>
      </c>
    </row>
    <row r="136" spans="2:18">
      <c r="B136" s="85">
        <f t="array" ref="B136">B118</f>
        <v>0</v>
      </c>
      <c r="C136" s="85">
        <f t="shared" si="1"/>
        <v>0</v>
      </c>
      <c r="D136" s="85">
        <f t="shared" si="1"/>
        <v>-1.6</v>
      </c>
      <c r="E136" s="85">
        <v>0.8</v>
      </c>
      <c r="F136" s="85">
        <v>0</v>
      </c>
      <c r="G136" s="85">
        <v>3.2</v>
      </c>
      <c r="H136" s="85">
        <v>0.8</v>
      </c>
      <c r="I136" s="85">
        <v>-1.6</v>
      </c>
      <c r="J136" s="85">
        <v>-1.6</v>
      </c>
      <c r="K136" s="85">
        <v>0</v>
      </c>
      <c r="L136" s="85">
        <v>0</v>
      </c>
      <c r="M136" s="85">
        <v>0</v>
      </c>
      <c r="N136" s="85">
        <v>0</v>
      </c>
      <c r="P136" s="87">
        <v>0</v>
      </c>
    </row>
    <row r="137" spans="2:18">
      <c r="B137" s="85">
        <f t="array" ref="B137">B119</f>
        <v>1</v>
      </c>
      <c r="C137" s="85">
        <f t="shared" si="1"/>
        <v>0</v>
      </c>
      <c r="D137" s="85">
        <f t="shared" si="1"/>
        <v>0</v>
      </c>
      <c r="E137" s="85">
        <v>-1.6</v>
      </c>
      <c r="F137" s="85">
        <v>-1.6</v>
      </c>
      <c r="G137" s="85">
        <v>0.8</v>
      </c>
      <c r="H137" s="85">
        <v>5.8000000000000007</v>
      </c>
      <c r="I137" s="85">
        <v>0.8</v>
      </c>
      <c r="J137" s="85">
        <v>-1.6</v>
      </c>
      <c r="K137" s="85">
        <v>-1.6</v>
      </c>
      <c r="L137" s="85">
        <v>0</v>
      </c>
      <c r="M137" s="85">
        <v>0</v>
      </c>
      <c r="N137" s="85">
        <v>0</v>
      </c>
      <c r="P137" s="87">
        <v>7.7359999999999998</v>
      </c>
    </row>
    <row r="138" spans="2:18">
      <c r="B138" s="85">
        <f t="array" ref="B138">B120</f>
        <v>1</v>
      </c>
      <c r="C138" s="85">
        <f t="shared" si="1"/>
        <v>0</v>
      </c>
      <c r="D138" s="85">
        <f t="shared" si="1"/>
        <v>0</v>
      </c>
      <c r="E138" s="85">
        <v>-1.6</v>
      </c>
      <c r="F138" s="85">
        <v>0</v>
      </c>
      <c r="G138" s="85">
        <v>-1.6</v>
      </c>
      <c r="H138" s="85">
        <v>0.8</v>
      </c>
      <c r="I138" s="85">
        <v>5.8000000000000007</v>
      </c>
      <c r="J138" s="85">
        <v>0.8</v>
      </c>
      <c r="K138" s="85">
        <v>-1.6</v>
      </c>
      <c r="L138" s="85">
        <v>-1.6</v>
      </c>
      <c r="M138" s="85">
        <v>0</v>
      </c>
      <c r="N138" s="85">
        <v>0</v>
      </c>
      <c r="P138" s="87">
        <v>6.4880000000000004</v>
      </c>
    </row>
    <row r="139" spans="2:18">
      <c r="B139" s="85">
        <f t="array" ref="B139">B121</f>
        <v>1</v>
      </c>
      <c r="C139" s="85">
        <f t="shared" si="1"/>
        <v>0</v>
      </c>
      <c r="D139" s="85">
        <f t="shared" si="1"/>
        <v>0</v>
      </c>
      <c r="E139" s="85">
        <v>0</v>
      </c>
      <c r="F139" s="85">
        <v>0</v>
      </c>
      <c r="G139" s="85">
        <v>-1.6</v>
      </c>
      <c r="H139" s="85">
        <v>-1.6</v>
      </c>
      <c r="I139" s="85">
        <v>0.8</v>
      </c>
      <c r="J139" s="85">
        <v>5</v>
      </c>
      <c r="K139" s="85">
        <v>0</v>
      </c>
      <c r="L139" s="85">
        <v>-1.6</v>
      </c>
      <c r="M139" s="85">
        <v>0</v>
      </c>
      <c r="N139" s="85">
        <v>0</v>
      </c>
      <c r="P139" s="87">
        <v>3.036</v>
      </c>
    </row>
    <row r="140" spans="2:18">
      <c r="B140" s="85">
        <f t="array" ref="B140">B122</f>
        <v>1</v>
      </c>
      <c r="C140" s="85">
        <f t="shared" si="1"/>
        <v>0</v>
      </c>
      <c r="D140" s="85">
        <f t="shared" si="1"/>
        <v>0</v>
      </c>
      <c r="E140" s="85">
        <v>0</v>
      </c>
      <c r="F140" s="85">
        <v>0</v>
      </c>
      <c r="G140" s="85">
        <v>0</v>
      </c>
      <c r="H140" s="85">
        <v>-1.6</v>
      </c>
      <c r="I140" s="85">
        <v>-1.6</v>
      </c>
      <c r="J140" s="85">
        <v>0</v>
      </c>
      <c r="K140" s="85">
        <v>5.1481369109699449</v>
      </c>
      <c r="L140" s="85">
        <v>0.94813691096994424</v>
      </c>
      <c r="M140" s="85">
        <v>-1.8962738219398885</v>
      </c>
      <c r="N140" s="85">
        <v>0</v>
      </c>
      <c r="P140" s="87">
        <v>11.887</v>
      </c>
    </row>
    <row r="141" spans="2:18">
      <c r="B141" s="85">
        <f t="array" ref="B141">B123</f>
        <v>1</v>
      </c>
      <c r="C141" s="85">
        <f t="shared" si="1"/>
        <v>0</v>
      </c>
      <c r="D141" s="85">
        <f t="shared" si="1"/>
        <v>0</v>
      </c>
      <c r="E141" s="85">
        <v>0</v>
      </c>
      <c r="F141" s="85">
        <v>0</v>
      </c>
      <c r="G141" s="85">
        <v>0</v>
      </c>
      <c r="H141" s="85">
        <v>0</v>
      </c>
      <c r="I141" s="85">
        <v>-1.6</v>
      </c>
      <c r="J141" s="85">
        <v>-1.6</v>
      </c>
      <c r="K141" s="85">
        <v>0.94813691096994424</v>
      </c>
      <c r="L141" s="85">
        <v>6.1824770019918729</v>
      </c>
      <c r="M141" s="85">
        <v>-0.86193373091796033</v>
      </c>
      <c r="N141" s="85">
        <v>-2.0686801820438561</v>
      </c>
      <c r="P141" s="87">
        <v>2.5880000000000001</v>
      </c>
    </row>
    <row r="142" spans="2:18">
      <c r="B142" s="85">
        <f t="array" ref="B142">B124</f>
        <v>1</v>
      </c>
      <c r="C142" s="85">
        <f t="shared" si="1"/>
        <v>0</v>
      </c>
      <c r="D142" s="85">
        <f t="shared" si="1"/>
        <v>0</v>
      </c>
      <c r="E142" s="85">
        <v>0</v>
      </c>
      <c r="F142" s="85">
        <v>0</v>
      </c>
      <c r="G142" s="85">
        <v>0</v>
      </c>
      <c r="H142" s="85">
        <v>0</v>
      </c>
      <c r="I142" s="85">
        <v>0</v>
      </c>
      <c r="J142" s="85">
        <v>0</v>
      </c>
      <c r="K142" s="85">
        <v>-1.8962738219398885</v>
      </c>
      <c r="L142" s="85">
        <v>-0.86193373091796033</v>
      </c>
      <c r="M142" s="85">
        <v>5.826887734901705</v>
      </c>
      <c r="N142" s="85">
        <v>-2.0686801820438561</v>
      </c>
      <c r="P142" s="87">
        <v>7.1589999999999998</v>
      </c>
    </row>
    <row r="143" spans="2:18">
      <c r="B143" s="85">
        <f t="array" ref="B143">B125</f>
        <v>1</v>
      </c>
      <c r="C143" s="85">
        <f t="shared" si="1"/>
        <v>0</v>
      </c>
      <c r="D143" s="85">
        <f t="shared" si="1"/>
        <v>0</v>
      </c>
      <c r="E143" s="85">
        <v>0</v>
      </c>
      <c r="F143" s="85">
        <v>0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-2.0686801820438561</v>
      </c>
      <c r="M143" s="85">
        <v>-2.0686801820438561</v>
      </c>
      <c r="N143" s="85">
        <v>5.1373603640877121</v>
      </c>
      <c r="P143" s="87">
        <v>6.585</v>
      </c>
    </row>
    <row r="144" spans="2:18">
      <c r="B144" s="74"/>
      <c r="C144" s="74"/>
      <c r="D144" s="74"/>
      <c r="E144" s="74"/>
      <c r="F144" s="74"/>
      <c r="G144" s="74"/>
      <c r="H144" s="74"/>
      <c r="I144" s="74"/>
      <c r="J144" s="74"/>
      <c r="K144" s="74"/>
    </row>
    <row r="145" spans="2:16">
      <c r="B145" s="74"/>
      <c r="C145" s="34"/>
      <c r="D145" s="34"/>
      <c r="E145" s="34"/>
      <c r="F145" s="74"/>
      <c r="G145" s="74"/>
      <c r="H145" s="74"/>
      <c r="I145" s="74"/>
      <c r="J145" s="74"/>
      <c r="K145" s="74"/>
    </row>
    <row r="146" spans="2:16">
      <c r="B146" s="75" t="s">
        <v>121</v>
      </c>
      <c r="C146" s="34"/>
      <c r="D146" s="34"/>
      <c r="E146" s="34"/>
      <c r="F146" s="74"/>
      <c r="G146" s="74"/>
      <c r="H146" s="74"/>
      <c r="I146" s="74"/>
      <c r="J146" s="74"/>
      <c r="K146" s="74"/>
      <c r="P146" s="61" t="s">
        <v>122</v>
      </c>
    </row>
    <row r="147" spans="2:16">
      <c r="B147" s="85">
        <f t="array" ref="B147">B131</f>
        <v>7</v>
      </c>
      <c r="C147" s="85">
        <f t="array" ref="C147:M147">D131:N131</f>
        <v>0</v>
      </c>
      <c r="D147" s="85">
        <v>0</v>
      </c>
      <c r="E147" s="85">
        <v>0</v>
      </c>
      <c r="F147" s="85">
        <v>0</v>
      </c>
      <c r="G147" s="85">
        <v>1</v>
      </c>
      <c r="H147" s="85">
        <v>1</v>
      </c>
      <c r="I147" s="85">
        <v>1</v>
      </c>
      <c r="J147" s="85">
        <v>1</v>
      </c>
      <c r="K147" s="85">
        <v>1</v>
      </c>
      <c r="L147" s="85">
        <v>1</v>
      </c>
      <c r="M147" s="85">
        <v>1</v>
      </c>
      <c r="N147" s="14"/>
      <c r="O147" s="14"/>
      <c r="P147" s="88">
        <f t="array" ref="P147">P131</f>
        <v>45.479000000000006</v>
      </c>
    </row>
    <row r="148" spans="2:16">
      <c r="B148" s="85">
        <f t="array" ref="B148:B158">B133:B143</f>
        <v>0</v>
      </c>
      <c r="C148" s="85">
        <f t="array" ref="C148:M158">D133:N143</f>
        <v>3.2</v>
      </c>
      <c r="D148" s="85">
        <v>0</v>
      </c>
      <c r="E148" s="85">
        <v>-1.6</v>
      </c>
      <c r="F148" s="85">
        <v>-1.6</v>
      </c>
      <c r="G148" s="85">
        <v>0</v>
      </c>
      <c r="H148" s="85">
        <v>0</v>
      </c>
      <c r="I148" s="85">
        <v>0</v>
      </c>
      <c r="J148" s="85">
        <v>0</v>
      </c>
      <c r="K148" s="85">
        <v>0</v>
      </c>
      <c r="L148" s="85">
        <v>0</v>
      </c>
      <c r="M148" s="85">
        <v>0</v>
      </c>
      <c r="N148" s="14"/>
      <c r="O148" s="14"/>
      <c r="P148" s="88">
        <f t="array" ref="P148:P158">P133:P143</f>
        <v>0</v>
      </c>
    </row>
    <row r="149" spans="2:16">
      <c r="B149" s="85">
        <v>0</v>
      </c>
      <c r="C149" s="85">
        <v>0</v>
      </c>
      <c r="D149" s="85">
        <v>3.2</v>
      </c>
      <c r="E149" s="85">
        <v>0.8</v>
      </c>
      <c r="F149" s="85">
        <v>0.8</v>
      </c>
      <c r="G149" s="85">
        <v>-1.6</v>
      </c>
      <c r="H149" s="85">
        <v>-1.6</v>
      </c>
      <c r="I149" s="85">
        <v>0</v>
      </c>
      <c r="J149" s="85">
        <v>0</v>
      </c>
      <c r="K149" s="85">
        <v>0</v>
      </c>
      <c r="L149" s="85">
        <v>0</v>
      </c>
      <c r="M149" s="85">
        <v>0</v>
      </c>
      <c r="N149" s="14"/>
      <c r="O149" s="14"/>
      <c r="P149" s="88">
        <v>0</v>
      </c>
    </row>
    <row r="150" spans="2:16">
      <c r="B150" s="85">
        <v>0</v>
      </c>
      <c r="C150" s="85">
        <v>-1.6</v>
      </c>
      <c r="D150" s="85">
        <v>0.8</v>
      </c>
      <c r="E150" s="85">
        <v>2.4000000000000004</v>
      </c>
      <c r="F150" s="85">
        <v>0</v>
      </c>
      <c r="G150" s="85">
        <v>-1.6</v>
      </c>
      <c r="H150" s="85">
        <v>0</v>
      </c>
      <c r="I150" s="85">
        <v>0</v>
      </c>
      <c r="J150" s="85">
        <v>0</v>
      </c>
      <c r="K150" s="85">
        <v>0</v>
      </c>
      <c r="L150" s="85">
        <v>0</v>
      </c>
      <c r="M150" s="85">
        <v>0</v>
      </c>
      <c r="N150" s="14"/>
      <c r="O150" s="14"/>
      <c r="P150" s="88">
        <v>0</v>
      </c>
    </row>
    <row r="151" spans="2:16">
      <c r="B151" s="85">
        <v>0</v>
      </c>
      <c r="C151" s="85">
        <v>-1.6</v>
      </c>
      <c r="D151" s="85">
        <v>0.8</v>
      </c>
      <c r="E151" s="85">
        <v>0</v>
      </c>
      <c r="F151" s="85">
        <v>3.2</v>
      </c>
      <c r="G151" s="85">
        <v>0.8</v>
      </c>
      <c r="H151" s="85">
        <v>-1.6</v>
      </c>
      <c r="I151" s="85">
        <v>-1.6</v>
      </c>
      <c r="J151" s="85">
        <v>0</v>
      </c>
      <c r="K151" s="85">
        <v>0</v>
      </c>
      <c r="L151" s="85">
        <v>0</v>
      </c>
      <c r="M151" s="85">
        <v>0</v>
      </c>
      <c r="N151" s="14"/>
      <c r="O151" s="14"/>
      <c r="P151" s="88">
        <v>0</v>
      </c>
    </row>
    <row r="152" spans="2:16">
      <c r="B152" s="85">
        <v>1</v>
      </c>
      <c r="C152" s="85">
        <v>0</v>
      </c>
      <c r="D152" s="85">
        <v>-1.6</v>
      </c>
      <c r="E152" s="85">
        <v>-1.6</v>
      </c>
      <c r="F152" s="85">
        <v>0.8</v>
      </c>
      <c r="G152" s="85">
        <v>5.8000000000000007</v>
      </c>
      <c r="H152" s="85">
        <v>0.8</v>
      </c>
      <c r="I152" s="85">
        <v>-1.6</v>
      </c>
      <c r="J152" s="85">
        <v>-1.6</v>
      </c>
      <c r="K152" s="85">
        <v>0</v>
      </c>
      <c r="L152" s="85">
        <v>0</v>
      </c>
      <c r="M152" s="85">
        <v>0</v>
      </c>
      <c r="N152" s="14"/>
      <c r="O152" s="14"/>
      <c r="P152" s="88">
        <v>7.7359999999999998</v>
      </c>
    </row>
    <row r="153" spans="2:16">
      <c r="B153" s="85">
        <v>1</v>
      </c>
      <c r="C153" s="85">
        <v>0</v>
      </c>
      <c r="D153" s="85">
        <v>-1.6</v>
      </c>
      <c r="E153" s="85">
        <v>0</v>
      </c>
      <c r="F153" s="85">
        <v>-1.6</v>
      </c>
      <c r="G153" s="85">
        <v>0.8</v>
      </c>
      <c r="H153" s="85">
        <v>5.8000000000000007</v>
      </c>
      <c r="I153" s="85">
        <v>0.8</v>
      </c>
      <c r="J153" s="85">
        <v>-1.6</v>
      </c>
      <c r="K153" s="85">
        <v>-1.6</v>
      </c>
      <c r="L153" s="85">
        <v>0</v>
      </c>
      <c r="M153" s="85">
        <v>0</v>
      </c>
      <c r="N153" s="14"/>
      <c r="O153" s="14"/>
      <c r="P153" s="88">
        <v>6.4880000000000004</v>
      </c>
    </row>
    <row r="154" spans="2:16">
      <c r="B154" s="85">
        <v>1</v>
      </c>
      <c r="C154" s="85">
        <v>0</v>
      </c>
      <c r="D154" s="85">
        <v>0</v>
      </c>
      <c r="E154" s="85">
        <v>0</v>
      </c>
      <c r="F154" s="85">
        <v>-1.6</v>
      </c>
      <c r="G154" s="85">
        <v>-1.6</v>
      </c>
      <c r="H154" s="85">
        <v>0.8</v>
      </c>
      <c r="I154" s="85">
        <v>5</v>
      </c>
      <c r="J154" s="85">
        <v>0</v>
      </c>
      <c r="K154" s="85">
        <v>-1.6</v>
      </c>
      <c r="L154" s="85">
        <v>0</v>
      </c>
      <c r="M154" s="85">
        <v>0</v>
      </c>
      <c r="N154" s="14"/>
      <c r="O154" s="14"/>
      <c r="P154" s="88">
        <v>3.036</v>
      </c>
    </row>
    <row r="155" spans="2:16">
      <c r="B155" s="85">
        <v>1</v>
      </c>
      <c r="C155" s="85">
        <v>0</v>
      </c>
      <c r="D155" s="85">
        <v>0</v>
      </c>
      <c r="E155" s="85">
        <v>0</v>
      </c>
      <c r="F155" s="85">
        <v>0</v>
      </c>
      <c r="G155" s="85">
        <v>-1.6</v>
      </c>
      <c r="H155" s="85">
        <v>-1.6</v>
      </c>
      <c r="I155" s="85">
        <v>0</v>
      </c>
      <c r="J155" s="85">
        <v>5.1481369109699449</v>
      </c>
      <c r="K155" s="85">
        <v>0.94813691096994424</v>
      </c>
      <c r="L155" s="85">
        <v>-1.8962738219398885</v>
      </c>
      <c r="M155" s="85">
        <v>0</v>
      </c>
      <c r="N155" s="14"/>
      <c r="O155" s="14"/>
      <c r="P155" s="88">
        <v>11.887</v>
      </c>
    </row>
    <row r="156" spans="2:16">
      <c r="B156" s="85">
        <v>1</v>
      </c>
      <c r="C156" s="85">
        <v>0</v>
      </c>
      <c r="D156" s="85">
        <v>0</v>
      </c>
      <c r="E156" s="85">
        <v>0</v>
      </c>
      <c r="F156" s="85">
        <v>0</v>
      </c>
      <c r="G156" s="85">
        <v>0</v>
      </c>
      <c r="H156" s="85">
        <v>-1.6</v>
      </c>
      <c r="I156" s="85">
        <v>-1.6</v>
      </c>
      <c r="J156" s="85">
        <v>0.94813691096994424</v>
      </c>
      <c r="K156" s="85">
        <v>6.1824770019918729</v>
      </c>
      <c r="L156" s="85">
        <v>-0.86193373091796033</v>
      </c>
      <c r="M156" s="85">
        <v>-2.0686801820438561</v>
      </c>
      <c r="N156" s="14"/>
      <c r="O156" s="14"/>
      <c r="P156" s="88">
        <v>2.5880000000000001</v>
      </c>
    </row>
    <row r="157" spans="2:16">
      <c r="B157" s="85">
        <v>1</v>
      </c>
      <c r="C157" s="85">
        <v>0</v>
      </c>
      <c r="D157" s="85">
        <v>0</v>
      </c>
      <c r="E157" s="85">
        <v>0</v>
      </c>
      <c r="F157" s="85">
        <v>0</v>
      </c>
      <c r="G157" s="85">
        <v>0</v>
      </c>
      <c r="H157" s="85">
        <v>0</v>
      </c>
      <c r="I157" s="85">
        <v>0</v>
      </c>
      <c r="J157" s="85">
        <v>-1.8962738219398885</v>
      </c>
      <c r="K157" s="85">
        <v>-0.86193373091796033</v>
      </c>
      <c r="L157" s="85">
        <v>5.826887734901705</v>
      </c>
      <c r="M157" s="85">
        <v>-2.0686801820438561</v>
      </c>
      <c r="N157" s="14"/>
      <c r="O157" s="14"/>
      <c r="P157" s="88">
        <v>7.1589999999999998</v>
      </c>
    </row>
    <row r="158" spans="2:16">
      <c r="B158" s="85">
        <v>1</v>
      </c>
      <c r="C158" s="85">
        <v>0</v>
      </c>
      <c r="D158" s="85">
        <v>0</v>
      </c>
      <c r="E158" s="85">
        <v>0</v>
      </c>
      <c r="F158" s="85">
        <v>0</v>
      </c>
      <c r="G158" s="85">
        <v>0</v>
      </c>
      <c r="H158" s="85">
        <v>0</v>
      </c>
      <c r="I158" s="85">
        <v>0</v>
      </c>
      <c r="J158" s="85">
        <v>0</v>
      </c>
      <c r="K158" s="85">
        <v>-2.0686801820438561</v>
      </c>
      <c r="L158" s="85">
        <v>-2.0686801820438561</v>
      </c>
      <c r="M158" s="85">
        <v>5.1373603640877121</v>
      </c>
      <c r="N158" s="14"/>
      <c r="O158" s="14"/>
      <c r="P158" s="88">
        <v>6.585</v>
      </c>
    </row>
    <row r="159" spans="2:16">
      <c r="C159" s="34"/>
      <c r="D159" s="34"/>
      <c r="E159" s="34"/>
    </row>
    <row r="160" spans="2:16">
      <c r="C160" s="34"/>
      <c r="D160" s="34"/>
      <c r="E160" s="34"/>
    </row>
    <row r="161" spans="2:13">
      <c r="B161" s="75" t="s">
        <v>121</v>
      </c>
      <c r="C161" s="34"/>
      <c r="D161" s="34"/>
      <c r="E161" s="34"/>
      <c r="G161" s="34"/>
    </row>
    <row r="162" spans="2:13">
      <c r="B162" s="89">
        <f t="array" ref="B162:M173">MINVERSE(B147:M158)</f>
        <v>9.7875518516135607</v>
      </c>
      <c r="C162" s="89">
        <v>-16.110532461595874</v>
      </c>
      <c r="D162" s="89">
        <v>-0.62499999999998035</v>
      </c>
      <c r="E162" s="89">
        <v>-16.296895415525047</v>
      </c>
      <c r="F162" s="89">
        <v>-15.924169507666708</v>
      </c>
      <c r="G162" s="89">
        <v>-8.6473106616916873</v>
      </c>
      <c r="H162" s="89">
        <v>-8.713221799904149</v>
      </c>
      <c r="I162" s="89">
        <v>-11.660740084679219</v>
      </c>
      <c r="J162" s="89">
        <v>-8.96534139495507</v>
      </c>
      <c r="K162" s="89">
        <v>-10.107723587957775</v>
      </c>
      <c r="L162" s="89">
        <v>-9.5840098481560485</v>
      </c>
      <c r="M162" s="89">
        <v>-9.8345155839509619</v>
      </c>
    </row>
    <row r="163" spans="2:13">
      <c r="B163" s="89">
        <v>-16.110532461595874</v>
      </c>
      <c r="C163" s="89">
        <v>28.109631494445253</v>
      </c>
      <c r="D163" s="89">
        <v>0.62499999999996692</v>
      </c>
      <c r="E163" s="89">
        <v>28.187046918358377</v>
      </c>
      <c r="F163" s="89">
        <v>27.40721607053214</v>
      </c>
      <c r="G163" s="89">
        <v>14.483438883092301</v>
      </c>
      <c r="H163" s="89">
        <v>14.563692611352881</v>
      </c>
      <c r="I163" s="89">
        <v>19.695327476812253</v>
      </c>
      <c r="J163" s="89">
        <v>14.911463108484083</v>
      </c>
      <c r="K163" s="89">
        <v>16.870006928592897</v>
      </c>
      <c r="L163" s="89">
        <v>15.912990350250981</v>
      </c>
      <c r="M163" s="89">
        <v>16.336807872585702</v>
      </c>
    </row>
    <row r="164" spans="2:13">
      <c r="B164" s="89">
        <v>-0.62499999999998168</v>
      </c>
      <c r="C164" s="89">
        <v>0.62499999999997002</v>
      </c>
      <c r="D164" s="89">
        <v>0.62499999999999867</v>
      </c>
      <c r="E164" s="89">
        <v>0.62499999999997002</v>
      </c>
      <c r="F164" s="89">
        <v>0.62499999999996669</v>
      </c>
      <c r="G164" s="89">
        <v>0.62499999999998612</v>
      </c>
      <c r="H164" s="89">
        <v>0.62499999999998335</v>
      </c>
      <c r="I164" s="89">
        <v>0.62499999999997891</v>
      </c>
      <c r="J164" s="89">
        <v>0.6249999999999839</v>
      </c>
      <c r="K164" s="89">
        <v>0.62499999999998002</v>
      </c>
      <c r="L164" s="89">
        <v>0.62499999999998279</v>
      </c>
      <c r="M164" s="89">
        <v>0.62499999999998168</v>
      </c>
    </row>
    <row r="165" spans="2:13">
      <c r="B165" s="89">
        <v>-16.296895415525047</v>
      </c>
      <c r="C165" s="89">
        <v>28.187046918358377</v>
      </c>
      <c r="D165" s="89">
        <v>0.62499999999996658</v>
      </c>
      <c r="E165" s="89">
        <v>28.854182693151746</v>
      </c>
      <c r="F165" s="89">
        <v>27.519911143565025</v>
      </c>
      <c r="G165" s="89">
        <v>14.781727121369224</v>
      </c>
      <c r="H165" s="89">
        <v>14.655319796989083</v>
      </c>
      <c r="I165" s="89">
        <v>19.900819132467156</v>
      </c>
      <c r="J165" s="89">
        <v>15.105814824918472</v>
      </c>
      <c r="K165" s="89">
        <v>17.030521787817033</v>
      </c>
      <c r="L165" s="89">
        <v>16.093613882423792</v>
      </c>
      <c r="M165" s="89">
        <v>16.510451362690524</v>
      </c>
    </row>
    <row r="166" spans="2:13">
      <c r="B166" s="89">
        <v>-15.924169507666702</v>
      </c>
      <c r="C166" s="89">
        <v>27.407216070532129</v>
      </c>
      <c r="D166" s="89">
        <v>0.62499999999996725</v>
      </c>
      <c r="E166" s="89">
        <v>27.519911143565015</v>
      </c>
      <c r="F166" s="89">
        <v>27.294520997499252</v>
      </c>
      <c r="G166" s="89">
        <v>14.185150644815376</v>
      </c>
      <c r="H166" s="89">
        <v>14.47206542571668</v>
      </c>
      <c r="I166" s="89">
        <v>19.489835821157349</v>
      </c>
      <c r="J166" s="89">
        <v>14.717111392049693</v>
      </c>
      <c r="K166" s="89">
        <v>16.709492069368761</v>
      </c>
      <c r="L166" s="89">
        <v>15.732366818078166</v>
      </c>
      <c r="M166" s="89">
        <v>16.163164382480883</v>
      </c>
    </row>
    <row r="167" spans="2:13">
      <c r="B167" s="89">
        <v>-8.6473106616916855</v>
      </c>
      <c r="C167" s="89">
        <v>14.483438883092303</v>
      </c>
      <c r="D167" s="89">
        <v>0.62499999999998235</v>
      </c>
      <c r="E167" s="89">
        <v>14.781727121369228</v>
      </c>
      <c r="F167" s="89">
        <v>14.185150644815385</v>
      </c>
      <c r="G167" s="89">
        <v>8.0016517989615323</v>
      </c>
      <c r="H167" s="89">
        <v>7.7317870841307368</v>
      </c>
      <c r="I167" s="89">
        <v>10.468401221888477</v>
      </c>
      <c r="J167" s="89">
        <v>8.0597591288936208</v>
      </c>
      <c r="K167" s="89">
        <v>8.9882757531326476</v>
      </c>
      <c r="L167" s="89">
        <v>8.5399304733847057</v>
      </c>
      <c r="M167" s="89">
        <v>8.7413691714500761</v>
      </c>
    </row>
    <row r="168" spans="2:13">
      <c r="B168" s="89">
        <v>-8.7132217999041508</v>
      </c>
      <c r="C168" s="89">
        <v>14.563692611352888</v>
      </c>
      <c r="D168" s="89">
        <v>0.62499999999998213</v>
      </c>
      <c r="E168" s="89">
        <v>14.65531979698909</v>
      </c>
      <c r="F168" s="89">
        <v>14.472065425716689</v>
      </c>
      <c r="G168" s="89">
        <v>7.7317870841307395</v>
      </c>
      <c r="H168" s="89">
        <v>8.0819055272221103</v>
      </c>
      <c r="I168" s="89">
        <v>10.476926254923734</v>
      </c>
      <c r="J168" s="89">
        <v>8.1017039795904306</v>
      </c>
      <c r="K168" s="89">
        <v>9.1317311754602084</v>
      </c>
      <c r="L168" s="89">
        <v>8.6230598768662414</v>
      </c>
      <c r="M168" s="89">
        <v>8.8454387011355902</v>
      </c>
    </row>
    <row r="169" spans="2:13">
      <c r="B169" s="89">
        <v>-11.660740084679221</v>
      </c>
      <c r="C169" s="89">
        <v>19.69532747681226</v>
      </c>
      <c r="D169" s="89">
        <v>0.62499999999997624</v>
      </c>
      <c r="E169" s="89">
        <v>19.900819132467166</v>
      </c>
      <c r="F169" s="89">
        <v>19.48983582115736</v>
      </c>
      <c r="G169" s="89">
        <v>10.468401221888479</v>
      </c>
      <c r="H169" s="89">
        <v>10.476926254923731</v>
      </c>
      <c r="I169" s="89">
        <v>14.354118521522947</v>
      </c>
      <c r="J169" s="89">
        <v>10.763435260471681</v>
      </c>
      <c r="K169" s="89">
        <v>12.223883911250732</v>
      </c>
      <c r="L169" s="89">
        <v>11.511148645731463</v>
      </c>
      <c r="M169" s="89">
        <v>11.827266776965505</v>
      </c>
    </row>
    <row r="170" spans="2:13">
      <c r="B170" s="89">
        <v>-8.9653413949550718</v>
      </c>
      <c r="C170" s="89">
        <v>14.911463108484087</v>
      </c>
      <c r="D170" s="89">
        <v>0.62499999999998168</v>
      </c>
      <c r="E170" s="89">
        <v>15.105814824918479</v>
      </c>
      <c r="F170" s="89">
        <v>14.7171113920497</v>
      </c>
      <c r="G170" s="89">
        <v>8.0597591288936226</v>
      </c>
      <c r="H170" s="89">
        <v>8.1017039795904289</v>
      </c>
      <c r="I170" s="89">
        <v>10.763435260471683</v>
      </c>
      <c r="J170" s="89">
        <v>8.5284460708223833</v>
      </c>
      <c r="K170" s="89">
        <v>9.3063782859789832</v>
      </c>
      <c r="L170" s="89">
        <v>8.9151926302389946</v>
      </c>
      <c r="M170" s="89">
        <v>9.0824744086894036</v>
      </c>
    </row>
    <row r="171" spans="2:13">
      <c r="B171" s="89">
        <v>-10.107723587957775</v>
      </c>
      <c r="C171" s="89">
        <v>16.8700069285929</v>
      </c>
      <c r="D171" s="89">
        <v>0.62499999999997946</v>
      </c>
      <c r="E171" s="89">
        <v>17.030521787817037</v>
      </c>
      <c r="F171" s="89">
        <v>16.709492069368764</v>
      </c>
      <c r="G171" s="89">
        <v>8.9882757531326494</v>
      </c>
      <c r="H171" s="89">
        <v>9.1317311754602066</v>
      </c>
      <c r="I171" s="89">
        <v>12.223883911250732</v>
      </c>
      <c r="J171" s="89">
        <v>9.3063782859789832</v>
      </c>
      <c r="K171" s="89">
        <v>10.750407745413622</v>
      </c>
      <c r="L171" s="89">
        <v>10.021566009783536</v>
      </c>
      <c r="M171" s="89">
        <v>10.331822234684685</v>
      </c>
    </row>
    <row r="172" spans="2:13">
      <c r="B172" s="89">
        <v>-9.5840098481560485</v>
      </c>
      <c r="C172" s="89">
        <v>15.912990350250984</v>
      </c>
      <c r="D172" s="89">
        <v>0.62499999999998057</v>
      </c>
      <c r="E172" s="89">
        <v>16.093613882423799</v>
      </c>
      <c r="F172" s="89">
        <v>15.732366818078173</v>
      </c>
      <c r="G172" s="89">
        <v>8.5399304733847075</v>
      </c>
      <c r="H172" s="89">
        <v>8.6230598768662396</v>
      </c>
      <c r="I172" s="89">
        <v>11.511148645731465</v>
      </c>
      <c r="J172" s="89">
        <v>8.9151926302389946</v>
      </c>
      <c r="K172" s="89">
        <v>10.021566009783536</v>
      </c>
      <c r="L172" s="89">
        <v>9.678799689595877</v>
      </c>
      <c r="M172" s="89">
        <v>9.7983716114915236</v>
      </c>
    </row>
    <row r="173" spans="2:13">
      <c r="B173" s="89">
        <v>-9.8345155839509619</v>
      </c>
      <c r="C173" s="89">
        <v>16.336807872585702</v>
      </c>
      <c r="D173" s="89">
        <v>0.62499999999998013</v>
      </c>
      <c r="E173" s="89">
        <v>16.510451362690524</v>
      </c>
      <c r="F173" s="89">
        <v>16.163164382480883</v>
      </c>
      <c r="G173" s="89">
        <v>8.7413691714500761</v>
      </c>
      <c r="H173" s="89">
        <v>8.8454387011355866</v>
      </c>
      <c r="I173" s="89">
        <v>11.827266776965505</v>
      </c>
      <c r="J173" s="89">
        <v>9.0824744086894018</v>
      </c>
      <c r="K173" s="89">
        <v>10.331822234684685</v>
      </c>
      <c r="L173" s="89">
        <v>9.7983716114915236</v>
      </c>
      <c r="M173" s="89">
        <v>10.214866183239955</v>
      </c>
    </row>
    <row r="175" spans="2:13">
      <c r="C175" t="s">
        <v>123</v>
      </c>
    </row>
    <row r="176" spans="2:13">
      <c r="C176" s="41">
        <f t="array" ref="C176:C187">MMULT(B162:M173,P147:P158)</f>
        <v>20.197072015090185</v>
      </c>
    </row>
    <row r="177" spans="2:8">
      <c r="C177" s="83">
        <v>-23.951653079084892</v>
      </c>
    </row>
    <row r="178" spans="2:8">
      <c r="C178" s="42">
        <v>6.3948846218409017E-14</v>
      </c>
    </row>
    <row r="179" spans="2:8">
      <c r="C179" s="42">
        <v>-23.739148644450481</v>
      </c>
    </row>
    <row r="180" spans="2:8">
      <c r="C180" s="42">
        <v>-24.164157513719516</v>
      </c>
      <c r="F180" s="34"/>
      <c r="G180" s="34"/>
      <c r="H180" s="34"/>
    </row>
    <row r="181" spans="2:8">
      <c r="C181" s="36">
        <v>-11.657069887590524</v>
      </c>
      <c r="F181" s="34"/>
      <c r="G181" s="34"/>
      <c r="H181" s="34"/>
    </row>
    <row r="182" spans="2:8">
      <c r="C182" s="36">
        <v>-12.294583191494333</v>
      </c>
      <c r="F182" s="34"/>
      <c r="G182" s="34"/>
      <c r="H182" s="34"/>
    </row>
    <row r="183" spans="2:8">
      <c r="C183" s="36">
        <v>-17.910613700655006</v>
      </c>
      <c r="F183" s="34"/>
      <c r="G183" s="34"/>
      <c r="H183" s="34"/>
    </row>
    <row r="184" spans="2:8">
      <c r="C184" s="36">
        <v>-11.048316340586005</v>
      </c>
      <c r="F184" s="34"/>
      <c r="G184" s="34"/>
      <c r="H184" s="34"/>
    </row>
    <row r="185" spans="2:8">
      <c r="C185" s="36">
        <v>-15.571061999552839</v>
      </c>
      <c r="F185" s="34"/>
      <c r="G185" s="34"/>
      <c r="H185" s="34"/>
    </row>
    <row r="186" spans="2:8">
      <c r="C186" s="36">
        <v>-13.188510304176717</v>
      </c>
      <c r="F186" s="34"/>
      <c r="G186" s="34"/>
      <c r="H186" s="34"/>
    </row>
    <row r="187" spans="2:8">
      <c r="C187" s="36">
        <v>-14.230348681575293</v>
      </c>
      <c r="F187" s="34"/>
      <c r="G187" s="34"/>
      <c r="H187" s="34"/>
    </row>
    <row r="188" spans="2:8">
      <c r="F188" s="34"/>
      <c r="G188" s="34"/>
      <c r="H188" s="34"/>
    </row>
    <row r="189" spans="2:8">
      <c r="C189" t="s">
        <v>124</v>
      </c>
      <c r="F189" s="34"/>
      <c r="G189" s="34"/>
      <c r="H189" s="34"/>
    </row>
    <row r="190" spans="2:8">
      <c r="B190" s="2" t="s">
        <v>42</v>
      </c>
      <c r="C190" s="41">
        <f t="array" ref="C190">C176</f>
        <v>20.197072015090185</v>
      </c>
      <c r="F190" s="34"/>
      <c r="G190" s="34"/>
    </row>
    <row r="191" spans="2:8">
      <c r="B191" s="2" t="s">
        <v>129</v>
      </c>
      <c r="C191" s="83">
        <f>0</f>
        <v>0</v>
      </c>
      <c r="F191" s="34"/>
      <c r="G191" s="34"/>
    </row>
    <row r="192" spans="2:8">
      <c r="B192" s="2" t="s">
        <v>131</v>
      </c>
      <c r="C192" s="83">
        <f t="array" ref="C192">C177</f>
        <v>-23.951653079084892</v>
      </c>
      <c r="F192" s="34"/>
      <c r="G192" s="34"/>
    </row>
    <row r="193" spans="2:4">
      <c r="B193" s="2">
        <v>1</v>
      </c>
      <c r="C193" s="42">
        <f t="array" ref="C193:C202">C178:C187</f>
        <v>6.3948846218409017E-14</v>
      </c>
      <c r="D193" s="34"/>
    </row>
    <row r="194" spans="2:4">
      <c r="B194" s="2">
        <v>2</v>
      </c>
      <c r="C194" s="42">
        <v>-23.739148644450481</v>
      </c>
      <c r="D194" s="34"/>
    </row>
    <row r="195" spans="2:4">
      <c r="B195" s="2">
        <v>3</v>
      </c>
      <c r="C195" s="42">
        <v>-24.164157513719516</v>
      </c>
      <c r="D195" s="34"/>
    </row>
    <row r="196" spans="2:4">
      <c r="B196" s="2">
        <v>4</v>
      </c>
      <c r="C196" s="36">
        <v>-11.657069887590524</v>
      </c>
    </row>
    <row r="197" spans="2:4">
      <c r="B197" s="2">
        <v>5</v>
      </c>
      <c r="C197" s="36">
        <v>-12.294583191494333</v>
      </c>
    </row>
    <row r="198" spans="2:4">
      <c r="B198" s="2">
        <v>6</v>
      </c>
      <c r="C198" s="36">
        <v>-17.910613700655006</v>
      </c>
    </row>
    <row r="199" spans="2:4">
      <c r="B199" s="2">
        <v>7</v>
      </c>
      <c r="C199" s="36">
        <v>-11.048316340586005</v>
      </c>
    </row>
    <row r="200" spans="2:4">
      <c r="B200" s="2">
        <v>8</v>
      </c>
      <c r="C200" s="36">
        <v>-15.571061999552839</v>
      </c>
    </row>
    <row r="201" spans="2:4">
      <c r="B201" s="2">
        <v>9</v>
      </c>
      <c r="C201" s="36">
        <v>-13.188510304176717</v>
      </c>
    </row>
    <row r="202" spans="2:4">
      <c r="B202" s="2">
        <v>10</v>
      </c>
      <c r="C202" s="36">
        <v>-14.230348681575293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3"/>
  <sheetViews>
    <sheetView topLeftCell="A89" workbookViewId="0">
      <selection activeCell="S30" sqref="S30"/>
    </sheetView>
  </sheetViews>
  <sheetFormatPr baseColWidth="10" defaultColWidth="8.83203125" defaultRowHeight="15" x14ac:dyDescent="0"/>
  <sheetData>
    <row r="1" spans="1:6">
      <c r="A1" t="s">
        <v>99</v>
      </c>
      <c r="B1" t="s">
        <v>60</v>
      </c>
      <c r="C1" t="s">
        <v>61</v>
      </c>
      <c r="D1" t="s">
        <v>100</v>
      </c>
      <c r="E1" t="s">
        <v>101</v>
      </c>
      <c r="F1" t="s">
        <v>82</v>
      </c>
    </row>
    <row r="2" spans="1:6">
      <c r="A2">
        <v>1</v>
      </c>
      <c r="B2">
        <v>0</v>
      </c>
      <c r="C2">
        <v>0</v>
      </c>
      <c r="D2">
        <v>-99</v>
      </c>
      <c r="E2">
        <v>-99</v>
      </c>
      <c r="F2">
        <v>0</v>
      </c>
    </row>
    <row r="3" spans="1:6">
      <c r="A3">
        <v>2</v>
      </c>
      <c r="B3">
        <v>0</v>
      </c>
      <c r="C3">
        <v>0</v>
      </c>
      <c r="D3">
        <v>-99</v>
      </c>
      <c r="E3">
        <v>-99</v>
      </c>
      <c r="F3">
        <v>0</v>
      </c>
    </row>
    <row r="4" spans="1:6">
      <c r="A4">
        <v>3</v>
      </c>
      <c r="B4">
        <v>1</v>
      </c>
      <c r="C4">
        <v>1</v>
      </c>
      <c r="D4">
        <v>-99</v>
      </c>
      <c r="E4">
        <v>-99</v>
      </c>
      <c r="F4">
        <v>1</v>
      </c>
    </row>
    <row r="5" spans="1:6">
      <c r="A5">
        <v>4</v>
      </c>
      <c r="B5">
        <v>2</v>
      </c>
      <c r="C5">
        <v>2</v>
      </c>
      <c r="D5">
        <v>-99</v>
      </c>
      <c r="E5">
        <v>-99</v>
      </c>
      <c r="F5">
        <v>1</v>
      </c>
    </row>
    <row r="6" spans="1:6">
      <c r="A6">
        <v>5</v>
      </c>
      <c r="B6">
        <v>2</v>
      </c>
      <c r="C6">
        <v>2</v>
      </c>
      <c r="D6">
        <v>-99</v>
      </c>
      <c r="E6">
        <v>-99</v>
      </c>
      <c r="F6">
        <v>1</v>
      </c>
    </row>
    <row r="7" spans="1:6">
      <c r="A7">
        <v>6</v>
      </c>
      <c r="B7">
        <v>3</v>
      </c>
      <c r="C7">
        <v>4</v>
      </c>
      <c r="D7">
        <v>1</v>
      </c>
      <c r="E7">
        <v>7.7359999999999998</v>
      </c>
      <c r="F7">
        <v>0.5</v>
      </c>
    </row>
    <row r="8" spans="1:6">
      <c r="A8">
        <v>7</v>
      </c>
      <c r="B8">
        <v>3</v>
      </c>
      <c r="C8">
        <v>5</v>
      </c>
      <c r="D8">
        <v>2</v>
      </c>
      <c r="E8">
        <v>6.4880000000000004</v>
      </c>
      <c r="F8">
        <v>0.5</v>
      </c>
    </row>
    <row r="9" spans="1:6">
      <c r="A9">
        <v>8</v>
      </c>
      <c r="B9">
        <v>6</v>
      </c>
      <c r="C9">
        <v>5</v>
      </c>
      <c r="D9">
        <v>1</v>
      </c>
      <c r="E9">
        <v>3.036</v>
      </c>
      <c r="F9">
        <v>0.5</v>
      </c>
    </row>
    <row r="10" spans="1:6">
      <c r="A10">
        <v>9</v>
      </c>
      <c r="B10">
        <v>6</v>
      </c>
      <c r="C10">
        <v>7</v>
      </c>
      <c r="D10">
        <v>2</v>
      </c>
      <c r="E10">
        <v>11.887</v>
      </c>
      <c r="F10">
        <v>0.5</v>
      </c>
    </row>
    <row r="11" spans="1:6">
      <c r="A11">
        <v>10</v>
      </c>
      <c r="B11">
        <v>8</v>
      </c>
      <c r="C11">
        <v>7</v>
      </c>
      <c r="D11">
        <v>1</v>
      </c>
      <c r="E11">
        <v>2.5880000000000001</v>
      </c>
      <c r="F11">
        <v>0.5</v>
      </c>
    </row>
    <row r="12" spans="1:6">
      <c r="A12">
        <v>11</v>
      </c>
      <c r="B12">
        <v>9</v>
      </c>
      <c r="C12">
        <v>10</v>
      </c>
      <c r="D12">
        <v>2</v>
      </c>
      <c r="E12">
        <v>7.1589999999999998</v>
      </c>
      <c r="F12">
        <v>0.42187999999999998</v>
      </c>
    </row>
    <row r="13" spans="1:6">
      <c r="A13">
        <v>12</v>
      </c>
      <c r="B13">
        <v>11</v>
      </c>
      <c r="C13">
        <v>10</v>
      </c>
      <c r="D13">
        <v>1</v>
      </c>
      <c r="E13">
        <v>6.585</v>
      </c>
      <c r="F13">
        <v>0.38672000000000001</v>
      </c>
    </row>
    <row r="16" spans="1:6">
      <c r="C16" s="15"/>
      <c r="D16" t="s">
        <v>102</v>
      </c>
    </row>
    <row r="17" spans="1:13">
      <c r="C17" s="58"/>
      <c r="D17" t="s">
        <v>103</v>
      </c>
    </row>
    <row r="18" spans="1:13">
      <c r="C18" s="59"/>
      <c r="D18" t="s">
        <v>104</v>
      </c>
    </row>
    <row r="19" spans="1:13">
      <c r="C19" s="60"/>
      <c r="D19" t="s">
        <v>105</v>
      </c>
    </row>
    <row r="21" spans="1:13">
      <c r="A21" t="s">
        <v>85</v>
      </c>
      <c r="B21">
        <v>25</v>
      </c>
    </row>
    <row r="22" spans="1:13">
      <c r="A22" t="s">
        <v>86</v>
      </c>
      <c r="B22">
        <v>40</v>
      </c>
    </row>
    <row r="23" spans="1:13">
      <c r="A23" s="34"/>
      <c r="B23" s="34"/>
    </row>
    <row r="24" spans="1:13">
      <c r="A24" s="34" t="s">
        <v>44</v>
      </c>
      <c r="B24" s="34">
        <f>B22/B21</f>
        <v>1.6</v>
      </c>
    </row>
    <row r="29" spans="1:13">
      <c r="D29" s="61" t="s">
        <v>106</v>
      </c>
    </row>
    <row r="30" spans="1:13">
      <c r="D30" s="59">
        <v>1</v>
      </c>
      <c r="E30" s="59">
        <v>0</v>
      </c>
      <c r="F30" s="59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</row>
    <row r="31" spans="1:13">
      <c r="D31" s="59">
        <v>0</v>
      </c>
      <c r="E31" s="59">
        <v>1</v>
      </c>
      <c r="F31" s="59">
        <v>0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  <c r="M31" s="78">
        <v>0</v>
      </c>
    </row>
    <row r="32" spans="1:13">
      <c r="D32" s="59">
        <v>0</v>
      </c>
      <c r="E32" s="59">
        <v>0</v>
      </c>
      <c r="F32" s="59">
        <v>1</v>
      </c>
      <c r="G32" s="78">
        <v>0</v>
      </c>
      <c r="H32" s="78">
        <v>0</v>
      </c>
      <c r="I32" s="78">
        <v>0</v>
      </c>
      <c r="J32" s="78">
        <v>0</v>
      </c>
      <c r="K32" s="78">
        <v>0</v>
      </c>
      <c r="L32" s="78">
        <v>0</v>
      </c>
      <c r="M32" s="78">
        <v>0</v>
      </c>
    </row>
    <row r="33" spans="4:13">
      <c r="D33" s="78">
        <v>0.5</v>
      </c>
      <c r="E33" s="78">
        <v>0.5</v>
      </c>
      <c r="F33" s="78">
        <v>0</v>
      </c>
      <c r="G33" s="60">
        <v>1</v>
      </c>
      <c r="H33" s="60">
        <v>0</v>
      </c>
      <c r="I33" s="60">
        <v>0</v>
      </c>
      <c r="J33" s="60">
        <v>0</v>
      </c>
      <c r="K33" s="60">
        <v>0</v>
      </c>
      <c r="L33" s="60">
        <v>0</v>
      </c>
      <c r="M33" s="60">
        <v>0</v>
      </c>
    </row>
    <row r="34" spans="4:13">
      <c r="D34" s="78">
        <v>0.5</v>
      </c>
      <c r="E34" s="78">
        <v>0</v>
      </c>
      <c r="F34" s="78">
        <v>0.5</v>
      </c>
      <c r="G34" s="60">
        <v>0</v>
      </c>
      <c r="H34" s="60">
        <v>1</v>
      </c>
      <c r="I34" s="60">
        <v>0</v>
      </c>
      <c r="J34" s="60">
        <v>0</v>
      </c>
      <c r="K34" s="60">
        <v>0</v>
      </c>
      <c r="L34" s="60">
        <v>0</v>
      </c>
      <c r="M34" s="60">
        <v>0</v>
      </c>
    </row>
    <row r="35" spans="4:13">
      <c r="D35" s="78">
        <v>0.25</v>
      </c>
      <c r="E35" s="78">
        <v>0.25</v>
      </c>
      <c r="F35" s="78">
        <v>0.5</v>
      </c>
      <c r="G35" s="60">
        <v>0.5</v>
      </c>
      <c r="H35" s="60">
        <v>0</v>
      </c>
      <c r="I35" s="60">
        <v>1</v>
      </c>
      <c r="J35" s="60">
        <v>0</v>
      </c>
      <c r="K35" s="60">
        <v>0</v>
      </c>
      <c r="L35" s="60">
        <v>0</v>
      </c>
      <c r="M35" s="60">
        <v>0</v>
      </c>
    </row>
    <row r="36" spans="4:13">
      <c r="D36" s="78">
        <v>0.5</v>
      </c>
      <c r="E36" s="78">
        <v>0.25</v>
      </c>
      <c r="F36" s="78">
        <v>0.25</v>
      </c>
      <c r="G36" s="60">
        <v>0.5</v>
      </c>
      <c r="H36" s="60">
        <v>0.5</v>
      </c>
      <c r="I36" s="60">
        <v>0</v>
      </c>
      <c r="J36" s="60">
        <v>1</v>
      </c>
      <c r="K36" s="60">
        <v>0</v>
      </c>
      <c r="L36" s="60">
        <v>0</v>
      </c>
      <c r="M36" s="60">
        <v>0</v>
      </c>
    </row>
    <row r="37" spans="4:13">
      <c r="D37" s="78">
        <v>0.375</v>
      </c>
      <c r="E37" s="78">
        <v>0.125</v>
      </c>
      <c r="F37" s="78">
        <v>0.5</v>
      </c>
      <c r="G37" s="60">
        <v>0.25</v>
      </c>
      <c r="H37" s="60">
        <v>0.5</v>
      </c>
      <c r="I37" s="60">
        <v>0.5</v>
      </c>
      <c r="J37" s="60">
        <v>0</v>
      </c>
      <c r="K37" s="60">
        <v>1</v>
      </c>
      <c r="L37" s="60">
        <v>0</v>
      </c>
      <c r="M37" s="60">
        <v>0</v>
      </c>
    </row>
    <row r="38" spans="4:13">
      <c r="D38" s="78">
        <v>0.4375</v>
      </c>
      <c r="E38" s="78">
        <v>0.1875</v>
      </c>
      <c r="F38" s="78">
        <v>0.375</v>
      </c>
      <c r="G38" s="60">
        <v>0.375</v>
      </c>
      <c r="H38" s="60">
        <v>0.5</v>
      </c>
      <c r="I38" s="60">
        <v>0.25</v>
      </c>
      <c r="J38" s="60">
        <v>0.5</v>
      </c>
      <c r="K38" s="60">
        <v>0.5</v>
      </c>
      <c r="L38" s="60">
        <v>1</v>
      </c>
      <c r="M38" s="60">
        <v>0</v>
      </c>
    </row>
    <row r="39" spans="4:13">
      <c r="D39" s="78">
        <v>0.40625</v>
      </c>
      <c r="E39" s="78">
        <v>0.15625</v>
      </c>
      <c r="F39" s="78">
        <v>0.4375</v>
      </c>
      <c r="G39" s="60">
        <v>0.3125</v>
      </c>
      <c r="H39" s="60">
        <v>0.5</v>
      </c>
      <c r="I39" s="60">
        <v>0.375</v>
      </c>
      <c r="J39" s="60">
        <v>0.25</v>
      </c>
      <c r="K39" s="60">
        <v>0.75</v>
      </c>
      <c r="L39" s="60">
        <v>0.5</v>
      </c>
      <c r="M39" s="60">
        <v>1</v>
      </c>
    </row>
    <row r="40" spans="4:13" s="44" customFormat="1"/>
    <row r="41" spans="4:13">
      <c r="D41" s="61" t="s">
        <v>107</v>
      </c>
    </row>
    <row r="42" spans="4:13">
      <c r="D42" s="59">
        <v>1</v>
      </c>
      <c r="E42" s="59">
        <v>0</v>
      </c>
      <c r="F42" s="59">
        <v>0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0</v>
      </c>
    </row>
    <row r="43" spans="4:13">
      <c r="D43" s="59">
        <v>0</v>
      </c>
      <c r="E43" s="59">
        <v>1</v>
      </c>
      <c r="F43" s="59">
        <v>0</v>
      </c>
      <c r="G43" s="78">
        <v>0</v>
      </c>
      <c r="H43" s="78">
        <v>0</v>
      </c>
      <c r="I43" s="78">
        <v>0</v>
      </c>
      <c r="J43" s="78">
        <v>0</v>
      </c>
      <c r="K43" s="78">
        <v>0</v>
      </c>
      <c r="L43" s="78">
        <v>0</v>
      </c>
      <c r="M43" s="78">
        <v>0</v>
      </c>
    </row>
    <row r="44" spans="4:13">
      <c r="D44" s="59">
        <v>0</v>
      </c>
      <c r="E44" s="59">
        <v>0</v>
      </c>
      <c r="F44" s="59">
        <v>1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</row>
    <row r="45" spans="4:13">
      <c r="D45" s="78">
        <v>0</v>
      </c>
      <c r="E45" s="78">
        <v>0</v>
      </c>
      <c r="F45" s="78">
        <v>0</v>
      </c>
      <c r="G45" s="60">
        <v>0.5</v>
      </c>
      <c r="H45" s="60">
        <v>0</v>
      </c>
      <c r="I45" s="60">
        <v>0</v>
      </c>
      <c r="J45" s="60">
        <v>0</v>
      </c>
      <c r="K45" s="60">
        <v>0</v>
      </c>
      <c r="L45" s="60">
        <v>0</v>
      </c>
      <c r="M45" s="60">
        <v>0</v>
      </c>
    </row>
    <row r="46" spans="4:13">
      <c r="D46" s="78">
        <v>0</v>
      </c>
      <c r="E46" s="78">
        <v>0</v>
      </c>
      <c r="F46" s="78">
        <v>0</v>
      </c>
      <c r="G46" s="60">
        <v>0</v>
      </c>
      <c r="H46" s="60">
        <v>0.5</v>
      </c>
      <c r="I46" s="60">
        <v>0</v>
      </c>
      <c r="J46" s="60">
        <v>0</v>
      </c>
      <c r="K46" s="60">
        <v>0</v>
      </c>
      <c r="L46" s="60">
        <v>0</v>
      </c>
      <c r="M46" s="60">
        <v>0</v>
      </c>
    </row>
    <row r="47" spans="4:13">
      <c r="D47" s="78">
        <v>0</v>
      </c>
      <c r="E47" s="78">
        <v>0</v>
      </c>
      <c r="F47" s="78">
        <v>0</v>
      </c>
      <c r="G47" s="60">
        <v>0</v>
      </c>
      <c r="H47" s="60">
        <v>0</v>
      </c>
      <c r="I47" s="60">
        <v>0.5</v>
      </c>
      <c r="J47" s="60">
        <v>0</v>
      </c>
      <c r="K47" s="60">
        <v>0</v>
      </c>
      <c r="L47" s="60">
        <v>0</v>
      </c>
      <c r="M47" s="60">
        <v>0</v>
      </c>
    </row>
    <row r="48" spans="4:13">
      <c r="D48" s="78">
        <v>0</v>
      </c>
      <c r="E48" s="78">
        <v>0</v>
      </c>
      <c r="F48" s="78">
        <v>0</v>
      </c>
      <c r="G48" s="60">
        <v>0</v>
      </c>
      <c r="H48" s="60">
        <v>0</v>
      </c>
      <c r="I48" s="60">
        <v>0</v>
      </c>
      <c r="J48" s="60">
        <v>0.5</v>
      </c>
      <c r="K48" s="60">
        <v>0</v>
      </c>
      <c r="L48" s="60">
        <v>0</v>
      </c>
      <c r="M48" s="60">
        <v>0</v>
      </c>
    </row>
    <row r="49" spans="4:13">
      <c r="D49" s="78">
        <v>0</v>
      </c>
      <c r="E49" s="78">
        <v>0</v>
      </c>
      <c r="F49" s="78">
        <v>0</v>
      </c>
      <c r="G49" s="60">
        <v>0</v>
      </c>
      <c r="H49" s="60">
        <v>0</v>
      </c>
      <c r="I49" s="60">
        <v>0</v>
      </c>
      <c r="J49" s="60">
        <v>0</v>
      </c>
      <c r="K49" s="60">
        <v>0.5</v>
      </c>
      <c r="L49" s="60">
        <v>0</v>
      </c>
      <c r="M49" s="60">
        <v>0</v>
      </c>
    </row>
    <row r="50" spans="4:13">
      <c r="D50" s="78">
        <v>0</v>
      </c>
      <c r="E50" s="78">
        <v>0</v>
      </c>
      <c r="F50" s="78">
        <v>0</v>
      </c>
      <c r="G50" s="60">
        <v>0</v>
      </c>
      <c r="H50" s="60">
        <v>0</v>
      </c>
      <c r="I50" s="60">
        <v>0</v>
      </c>
      <c r="J50" s="60">
        <v>0</v>
      </c>
      <c r="K50" s="60">
        <v>0</v>
      </c>
      <c r="L50" s="60">
        <v>0.42187999999999998</v>
      </c>
      <c r="M50" s="60">
        <v>0</v>
      </c>
    </row>
    <row r="51" spans="4:13">
      <c r="D51" s="78">
        <v>0</v>
      </c>
      <c r="E51" s="78">
        <v>0</v>
      </c>
      <c r="F51" s="78">
        <v>0</v>
      </c>
      <c r="G51" s="60">
        <v>0</v>
      </c>
      <c r="H51" s="60">
        <v>0</v>
      </c>
      <c r="I51" s="60">
        <v>0</v>
      </c>
      <c r="J51" s="60">
        <v>0</v>
      </c>
      <c r="K51" s="60">
        <v>0</v>
      </c>
      <c r="L51" s="60">
        <v>0</v>
      </c>
      <c r="M51" s="60">
        <v>0.38672000000000001</v>
      </c>
    </row>
    <row r="53" spans="4:13">
      <c r="D53" s="61" t="s">
        <v>84</v>
      </c>
    </row>
    <row r="54" spans="4:13">
      <c r="D54" s="71">
        <f t="array" ref="D54:M63">MMULT(MMULT(TRANSPOSE(MINVERSE(D30:M39)),MINVERSE(D42:M51)),MINVERSE(D30:M39))</f>
        <v>2</v>
      </c>
      <c r="E54" s="71">
        <v>0.5</v>
      </c>
      <c r="F54" s="71">
        <v>0.5</v>
      </c>
      <c r="G54" s="72">
        <v>-1</v>
      </c>
      <c r="H54" s="72">
        <v>-1</v>
      </c>
      <c r="I54" s="72">
        <v>0</v>
      </c>
      <c r="J54" s="72">
        <v>0</v>
      </c>
      <c r="K54" s="72">
        <v>0</v>
      </c>
      <c r="L54" s="72">
        <v>0</v>
      </c>
      <c r="M54" s="72">
        <v>0</v>
      </c>
    </row>
    <row r="55" spans="4:13">
      <c r="D55" s="71">
        <v>0.5</v>
      </c>
      <c r="E55" s="71">
        <v>1.5</v>
      </c>
      <c r="F55" s="71">
        <v>0</v>
      </c>
      <c r="G55" s="72">
        <v>-1</v>
      </c>
      <c r="H55" s="72">
        <v>0</v>
      </c>
      <c r="I55" s="72">
        <v>0</v>
      </c>
      <c r="J55" s="72">
        <v>0</v>
      </c>
      <c r="K55" s="72">
        <v>0</v>
      </c>
      <c r="L55" s="72">
        <v>0</v>
      </c>
      <c r="M55" s="72">
        <v>0</v>
      </c>
    </row>
    <row r="56" spans="4:13">
      <c r="D56" s="71">
        <v>0.5</v>
      </c>
      <c r="E56" s="71">
        <v>0</v>
      </c>
      <c r="F56" s="71">
        <v>2</v>
      </c>
      <c r="G56" s="72">
        <v>0.5</v>
      </c>
      <c r="H56" s="72">
        <v>-1</v>
      </c>
      <c r="I56" s="72">
        <v>-1</v>
      </c>
      <c r="J56" s="72">
        <v>0</v>
      </c>
      <c r="K56" s="72">
        <v>0</v>
      </c>
      <c r="L56" s="72">
        <v>0</v>
      </c>
      <c r="M56" s="72">
        <v>0</v>
      </c>
    </row>
    <row r="57" spans="4:13">
      <c r="D57" s="72">
        <v>-1</v>
      </c>
      <c r="E57" s="72">
        <v>-1</v>
      </c>
      <c r="F57" s="72">
        <v>0.5</v>
      </c>
      <c r="G57" s="73">
        <v>3</v>
      </c>
      <c r="H57" s="73">
        <v>0.5</v>
      </c>
      <c r="I57" s="73">
        <v>-1</v>
      </c>
      <c r="J57" s="73">
        <v>-1</v>
      </c>
      <c r="K57" s="73">
        <v>0</v>
      </c>
      <c r="L57" s="73">
        <v>0</v>
      </c>
      <c r="M57" s="73">
        <v>0</v>
      </c>
    </row>
    <row r="58" spans="4:13">
      <c r="D58" s="72">
        <v>-1</v>
      </c>
      <c r="E58" s="72">
        <v>0</v>
      </c>
      <c r="F58" s="72">
        <v>-1</v>
      </c>
      <c r="G58" s="73">
        <v>0.5</v>
      </c>
      <c r="H58" s="73">
        <v>3</v>
      </c>
      <c r="I58" s="73">
        <v>0.5</v>
      </c>
      <c r="J58" s="73">
        <v>-1</v>
      </c>
      <c r="K58" s="73">
        <v>-1</v>
      </c>
      <c r="L58" s="73">
        <v>0</v>
      </c>
      <c r="M58" s="73">
        <v>0</v>
      </c>
    </row>
    <row r="59" spans="4:13">
      <c r="D59" s="72">
        <v>0</v>
      </c>
      <c r="E59" s="72">
        <v>0</v>
      </c>
      <c r="F59" s="72">
        <v>-1</v>
      </c>
      <c r="G59" s="73">
        <v>-1</v>
      </c>
      <c r="H59" s="73">
        <v>0.5</v>
      </c>
      <c r="I59" s="73">
        <v>2.5</v>
      </c>
      <c r="J59" s="73">
        <v>0</v>
      </c>
      <c r="K59" s="73">
        <v>-1</v>
      </c>
      <c r="L59" s="73">
        <v>0</v>
      </c>
      <c r="M59" s="73">
        <v>0</v>
      </c>
    </row>
    <row r="60" spans="4:13">
      <c r="D60" s="72">
        <v>0</v>
      </c>
      <c r="E60" s="72">
        <v>0</v>
      </c>
      <c r="F60" s="72">
        <v>0</v>
      </c>
      <c r="G60" s="73">
        <v>-1</v>
      </c>
      <c r="H60" s="73">
        <v>-1</v>
      </c>
      <c r="I60" s="73">
        <v>0</v>
      </c>
      <c r="J60" s="73">
        <v>2.5925855693562152</v>
      </c>
      <c r="K60" s="73">
        <v>0.59258556935621509</v>
      </c>
      <c r="L60" s="73">
        <v>-1.1851711387124302</v>
      </c>
      <c r="M60" s="73">
        <v>0</v>
      </c>
    </row>
    <row r="61" spans="4:13">
      <c r="D61" s="72">
        <v>0</v>
      </c>
      <c r="E61" s="72">
        <v>0</v>
      </c>
      <c r="F61" s="72">
        <v>0</v>
      </c>
      <c r="G61" s="73">
        <v>0</v>
      </c>
      <c r="H61" s="73">
        <v>-1</v>
      </c>
      <c r="I61" s="73">
        <v>-1</v>
      </c>
      <c r="J61" s="73">
        <v>0.59258556935621509</v>
      </c>
      <c r="K61" s="73">
        <v>3.2390481262449202</v>
      </c>
      <c r="L61" s="73">
        <v>-0.53870858182372516</v>
      </c>
      <c r="M61" s="73">
        <v>-1.29292511377741</v>
      </c>
    </row>
    <row r="62" spans="4:13">
      <c r="D62" s="72">
        <v>0</v>
      </c>
      <c r="E62" s="72">
        <v>0</v>
      </c>
      <c r="F62" s="72">
        <v>0</v>
      </c>
      <c r="G62" s="73">
        <v>0</v>
      </c>
      <c r="H62" s="73">
        <v>0</v>
      </c>
      <c r="I62" s="73">
        <v>0</v>
      </c>
      <c r="J62" s="73">
        <v>-1.1851711387124302</v>
      </c>
      <c r="K62" s="73">
        <v>-0.53870858182372516</v>
      </c>
      <c r="L62" s="73">
        <v>3.0168048343135654</v>
      </c>
      <c r="M62" s="73">
        <v>-1.29292511377741</v>
      </c>
    </row>
    <row r="63" spans="4:13">
      <c r="D63" s="72">
        <v>0</v>
      </c>
      <c r="E63" s="72">
        <v>0</v>
      </c>
      <c r="F63" s="72">
        <v>0</v>
      </c>
      <c r="G63" s="73">
        <v>0</v>
      </c>
      <c r="H63" s="73">
        <v>0</v>
      </c>
      <c r="I63" s="73">
        <v>0</v>
      </c>
      <c r="J63" s="73">
        <v>0</v>
      </c>
      <c r="K63" s="73">
        <v>-1.29292511377741</v>
      </c>
      <c r="L63" s="73">
        <v>-1.29292511377741</v>
      </c>
      <c r="M63" s="73">
        <v>2.5858502275548201</v>
      </c>
    </row>
    <row r="65" spans="2:15">
      <c r="D65" s="61" t="s">
        <v>108</v>
      </c>
    </row>
    <row r="66" spans="2:15">
      <c r="D66" s="59">
        <v>1</v>
      </c>
      <c r="E66" s="59">
        <v>0</v>
      </c>
    </row>
    <row r="67" spans="2:15">
      <c r="D67" s="59">
        <v>0</v>
      </c>
      <c r="E67" s="59">
        <v>1</v>
      </c>
    </row>
    <row r="68" spans="2:15">
      <c r="D68" s="59">
        <v>0</v>
      </c>
      <c r="E68" s="59">
        <v>1</v>
      </c>
    </row>
    <row r="69" spans="2:15">
      <c r="D69" s="60">
        <v>0.5</v>
      </c>
      <c r="E69" s="60">
        <v>0.5</v>
      </c>
    </row>
    <row r="70" spans="2:15">
      <c r="D70" s="60">
        <v>0.5</v>
      </c>
      <c r="E70" s="60">
        <v>0.5</v>
      </c>
    </row>
    <row r="71" spans="2:15">
      <c r="D71" s="60">
        <v>0.25</v>
      </c>
      <c r="E71" s="60">
        <v>0.75</v>
      </c>
    </row>
    <row r="72" spans="2:15">
      <c r="D72" s="60">
        <v>0.5</v>
      </c>
      <c r="E72" s="60">
        <v>0.5</v>
      </c>
    </row>
    <row r="73" spans="2:15">
      <c r="D73" s="60">
        <v>0.375</v>
      </c>
      <c r="E73" s="60">
        <v>0.625</v>
      </c>
    </row>
    <row r="74" spans="2:15">
      <c r="D74" s="60">
        <v>0.4375</v>
      </c>
      <c r="E74" s="60">
        <v>0.5625</v>
      </c>
    </row>
    <row r="75" spans="2:15">
      <c r="D75" s="60">
        <v>0.40625</v>
      </c>
      <c r="E75" s="60">
        <v>0.59375</v>
      </c>
    </row>
    <row r="76" spans="2:15">
      <c r="G76" s="91"/>
      <c r="H76" s="91"/>
      <c r="I76" s="91"/>
      <c r="J76" s="91"/>
    </row>
    <row r="80" spans="2:15">
      <c r="B80" s="61" t="s">
        <v>109</v>
      </c>
      <c r="D80" s="61" t="s">
        <v>110</v>
      </c>
      <c r="O80" s="61" t="s">
        <v>19</v>
      </c>
    </row>
    <row r="81" spans="2:20">
      <c r="B81" s="15">
        <v>1</v>
      </c>
      <c r="D81" s="59">
        <v>0</v>
      </c>
      <c r="E81" s="59">
        <v>0</v>
      </c>
      <c r="F81" s="59">
        <v>0</v>
      </c>
      <c r="G81" s="60">
        <v>1</v>
      </c>
      <c r="H81" s="60">
        <v>0</v>
      </c>
      <c r="I81" s="60">
        <v>0</v>
      </c>
      <c r="J81" s="60">
        <v>0</v>
      </c>
      <c r="K81" s="60">
        <v>0</v>
      </c>
      <c r="L81" s="60">
        <v>0</v>
      </c>
      <c r="M81" s="60">
        <v>0</v>
      </c>
      <c r="O81" s="62">
        <v>7.7359999999999998</v>
      </c>
    </row>
    <row r="82" spans="2:20">
      <c r="B82" s="15">
        <v>1</v>
      </c>
      <c r="D82" s="59">
        <v>0</v>
      </c>
      <c r="E82" s="59">
        <v>0</v>
      </c>
      <c r="F82" s="59">
        <v>0</v>
      </c>
      <c r="G82" s="60">
        <v>0</v>
      </c>
      <c r="H82" s="60">
        <v>1</v>
      </c>
      <c r="I82" s="60">
        <v>0</v>
      </c>
      <c r="J82" s="60">
        <v>0</v>
      </c>
      <c r="K82" s="60">
        <v>0</v>
      </c>
      <c r="L82" s="60">
        <v>0</v>
      </c>
      <c r="M82" s="60">
        <v>0</v>
      </c>
      <c r="O82" s="62">
        <v>6.4880000000000004</v>
      </c>
    </row>
    <row r="83" spans="2:20">
      <c r="B83" s="15">
        <v>1</v>
      </c>
      <c r="D83" s="59">
        <v>0</v>
      </c>
      <c r="E83" s="59">
        <v>0</v>
      </c>
      <c r="F83" s="59">
        <v>0</v>
      </c>
      <c r="G83" s="60">
        <v>0</v>
      </c>
      <c r="H83" s="60">
        <v>0</v>
      </c>
      <c r="I83" s="60">
        <v>1</v>
      </c>
      <c r="J83" s="60">
        <v>0</v>
      </c>
      <c r="K83" s="60">
        <v>0</v>
      </c>
      <c r="L83" s="60">
        <v>0</v>
      </c>
      <c r="M83" s="60">
        <v>0</v>
      </c>
      <c r="O83" s="62">
        <v>3.036</v>
      </c>
    </row>
    <row r="84" spans="2:20">
      <c r="B84" s="15">
        <v>1</v>
      </c>
      <c r="D84" s="59">
        <v>0</v>
      </c>
      <c r="E84" s="59">
        <v>0</v>
      </c>
      <c r="F84" s="59">
        <v>0</v>
      </c>
      <c r="G84" s="60">
        <v>0</v>
      </c>
      <c r="H84" s="60">
        <v>0</v>
      </c>
      <c r="I84" s="60">
        <v>0</v>
      </c>
      <c r="J84" s="60">
        <v>1</v>
      </c>
      <c r="K84" s="60">
        <v>0</v>
      </c>
      <c r="L84" s="60">
        <v>0</v>
      </c>
      <c r="M84" s="60">
        <v>0</v>
      </c>
      <c r="O84" s="62">
        <v>11.887</v>
      </c>
    </row>
    <row r="85" spans="2:20">
      <c r="B85" s="15">
        <v>1</v>
      </c>
      <c r="D85" s="59">
        <v>0</v>
      </c>
      <c r="E85" s="59">
        <v>0</v>
      </c>
      <c r="F85" s="59">
        <v>0</v>
      </c>
      <c r="G85" s="60">
        <v>0</v>
      </c>
      <c r="H85" s="60">
        <v>0</v>
      </c>
      <c r="I85" s="60">
        <v>0</v>
      </c>
      <c r="J85" s="60">
        <v>0</v>
      </c>
      <c r="K85" s="60">
        <v>1</v>
      </c>
      <c r="L85" s="60">
        <v>0</v>
      </c>
      <c r="M85" s="60">
        <v>0</v>
      </c>
      <c r="O85" s="62">
        <v>2.5880000000000001</v>
      </c>
    </row>
    <row r="86" spans="2:20">
      <c r="B86" s="15">
        <v>1</v>
      </c>
      <c r="D86" s="59">
        <v>0</v>
      </c>
      <c r="E86" s="59">
        <v>0</v>
      </c>
      <c r="F86" s="59">
        <v>0</v>
      </c>
      <c r="G86" s="60">
        <v>0</v>
      </c>
      <c r="H86" s="60">
        <v>0</v>
      </c>
      <c r="I86" s="60">
        <v>0</v>
      </c>
      <c r="J86" s="60">
        <v>0</v>
      </c>
      <c r="K86" s="60">
        <v>0</v>
      </c>
      <c r="L86" s="60">
        <v>1</v>
      </c>
      <c r="M86" s="60">
        <v>0</v>
      </c>
      <c r="O86" s="62">
        <v>7.1589999999999998</v>
      </c>
    </row>
    <row r="87" spans="2:20">
      <c r="B87" s="15">
        <v>1</v>
      </c>
      <c r="D87" s="59">
        <v>0</v>
      </c>
      <c r="E87" s="59">
        <v>0</v>
      </c>
      <c r="F87" s="59">
        <v>0</v>
      </c>
      <c r="G87" s="60">
        <v>0</v>
      </c>
      <c r="H87" s="60">
        <v>0</v>
      </c>
      <c r="I87" s="60">
        <v>0</v>
      </c>
      <c r="J87" s="60">
        <v>0</v>
      </c>
      <c r="K87" s="60">
        <v>0</v>
      </c>
      <c r="L87" s="60">
        <v>0</v>
      </c>
      <c r="M87" s="60">
        <v>1</v>
      </c>
      <c r="O87" s="62">
        <v>6.585</v>
      </c>
    </row>
    <row r="91" spans="2:20">
      <c r="B91" s="61" t="s">
        <v>2</v>
      </c>
      <c r="D91" s="61" t="s">
        <v>136</v>
      </c>
      <c r="H91" s="61" t="s">
        <v>132</v>
      </c>
      <c r="K91" s="61" t="s">
        <v>133</v>
      </c>
      <c r="T91" s="61" t="s">
        <v>20</v>
      </c>
    </row>
    <row r="92" spans="2:20">
      <c r="B92" s="15">
        <f t="array" ref="B92">MMULT(TRANSPOSE(B81:B87),B81:B87)</f>
        <v>7</v>
      </c>
      <c r="D92" s="92">
        <f t="array" ref="D92:E92">MMULT(MMULT(TRANSPOSE(B81:B87),D81:M87),D66:E75)</f>
        <v>2.96875</v>
      </c>
      <c r="E92" s="92">
        <v>4.03125</v>
      </c>
      <c r="F92" s="44"/>
      <c r="H92" s="65">
        <f t="array" ref="H92:Q92">MMULT(TRANSPOSE(B81:B87),D81:M87)</f>
        <v>0</v>
      </c>
      <c r="I92" s="65">
        <v>0</v>
      </c>
      <c r="J92" s="65">
        <v>0</v>
      </c>
      <c r="K92" s="66">
        <v>1</v>
      </c>
      <c r="L92" s="66">
        <v>1</v>
      </c>
      <c r="M92" s="66">
        <v>1</v>
      </c>
      <c r="N92" s="66">
        <v>1</v>
      </c>
      <c r="O92" s="66">
        <v>1</v>
      </c>
      <c r="P92" s="66">
        <v>1</v>
      </c>
      <c r="Q92" s="66">
        <v>1</v>
      </c>
      <c r="T92" s="15">
        <f t="array" ref="T92">MMULT(TRANSPOSE(B81:B87),O81:O87)</f>
        <v>45.479000000000006</v>
      </c>
    </row>
    <row r="94" spans="2:20">
      <c r="B94" s="74"/>
      <c r="C94" s="74"/>
      <c r="D94" s="75" t="s">
        <v>137</v>
      </c>
      <c r="E94" s="74"/>
      <c r="F94" s="74"/>
      <c r="H94" s="75" t="s">
        <v>138</v>
      </c>
      <c r="I94" s="74"/>
      <c r="J94" s="74"/>
      <c r="K94" s="75" t="s">
        <v>139</v>
      </c>
      <c r="T94" s="61" t="s">
        <v>140</v>
      </c>
    </row>
    <row r="95" spans="2:20">
      <c r="B95" s="93">
        <f t="array" ref="B95:B96">TRANSPOSE(D92:E92)</f>
        <v>2.96875</v>
      </c>
      <c r="C95" s="74"/>
      <c r="D95" s="94">
        <f t="array" ref="D95:E96">MMULT(MMULT(MMULT(TRANSPOSE(D66:E75),TRANSPOSE(D81:M87)),D81:M87),D66:E75)</f>
        <v>1.3095703125</v>
      </c>
      <c r="E95" s="94">
        <v>1.6591796875</v>
      </c>
      <c r="F95" s="74"/>
      <c r="H95" s="95">
        <f t="array" ref="H95:Q96">MMULT(MMULT(TRANSPOSE(D66:E75),TRANSPOSE(D81:M87)),D81:M87)</f>
        <v>0</v>
      </c>
      <c r="I95" s="95">
        <v>0</v>
      </c>
      <c r="J95" s="95">
        <v>0</v>
      </c>
      <c r="K95" s="96">
        <v>0.5</v>
      </c>
      <c r="L95" s="96">
        <v>0.5</v>
      </c>
      <c r="M95" s="96">
        <v>0.25</v>
      </c>
      <c r="N95" s="96">
        <v>0.5</v>
      </c>
      <c r="O95" s="96">
        <v>0.375</v>
      </c>
      <c r="P95" s="96">
        <v>0.4375</v>
      </c>
      <c r="Q95" s="96">
        <v>0.40625</v>
      </c>
      <c r="T95" s="58">
        <f t="array" ref="T95:T96">MMULT(MMULT(TRANSPOSE(D66:E75),TRANSPOSE(D81:M87)),O81:O87)</f>
        <v>20.592218750000001</v>
      </c>
    </row>
    <row r="96" spans="2:20">
      <c r="B96" s="93">
        <v>4.03125</v>
      </c>
      <c r="C96" s="74"/>
      <c r="D96" s="94">
        <v>1.6591796875</v>
      </c>
      <c r="E96" s="94">
        <v>2.3720703125</v>
      </c>
      <c r="F96" s="74"/>
      <c r="H96" s="95">
        <v>0</v>
      </c>
      <c r="I96" s="95">
        <v>0</v>
      </c>
      <c r="J96" s="95">
        <v>0</v>
      </c>
      <c r="K96" s="96">
        <v>0.5</v>
      </c>
      <c r="L96" s="96">
        <v>0.5</v>
      </c>
      <c r="M96" s="96">
        <v>0.75</v>
      </c>
      <c r="N96" s="96">
        <v>0.5</v>
      </c>
      <c r="O96" s="96">
        <v>0.625</v>
      </c>
      <c r="P96" s="96">
        <v>0.5625</v>
      </c>
      <c r="Q96" s="96">
        <v>0.59375</v>
      </c>
      <c r="T96" s="58">
        <v>24.886781249999999</v>
      </c>
    </row>
    <row r="97" spans="1:20">
      <c r="B97" s="97"/>
      <c r="C97" s="74"/>
      <c r="D97" s="74"/>
      <c r="E97" s="74"/>
      <c r="F97" s="74"/>
      <c r="G97" s="74"/>
      <c r="H97" s="74"/>
      <c r="I97" s="74"/>
      <c r="J97" s="74"/>
      <c r="K97" s="74"/>
    </row>
    <row r="98" spans="1:20">
      <c r="B98" s="74"/>
      <c r="C98" s="74"/>
      <c r="D98" s="74"/>
      <c r="E98" s="74"/>
      <c r="F98" s="74"/>
      <c r="G98" s="74"/>
      <c r="H98" s="74"/>
      <c r="I98" s="74"/>
      <c r="J98" s="74"/>
      <c r="K98" s="74"/>
    </row>
    <row r="99" spans="1:20">
      <c r="F99" s="74"/>
      <c r="G99" s="74"/>
      <c r="H99" s="74"/>
      <c r="I99" s="74"/>
      <c r="J99" s="74"/>
      <c r="K99" s="74"/>
    </row>
    <row r="100" spans="1:20">
      <c r="F100" s="74"/>
      <c r="G100" s="74"/>
      <c r="H100" s="75" t="s">
        <v>27</v>
      </c>
      <c r="I100" s="74"/>
      <c r="J100" s="74"/>
      <c r="K100" s="74"/>
      <c r="T100" s="61" t="s">
        <v>29</v>
      </c>
    </row>
    <row r="101" spans="1:20">
      <c r="B101" s="65">
        <f t="array" ref="B101:B103">TRANSPOSE(H92:J92)</f>
        <v>0</v>
      </c>
      <c r="C101" s="74"/>
      <c r="D101" s="95">
        <f t="array" ref="D101:E103">TRANSPOSE(H95:J96)</f>
        <v>0</v>
      </c>
      <c r="E101" s="95">
        <v>0</v>
      </c>
      <c r="F101" s="74"/>
      <c r="G101" s="74"/>
      <c r="H101" s="98">
        <f t="array" ref="H101:Q110">MMULT(TRANSPOSE(D81:M87),D81:M87)</f>
        <v>0</v>
      </c>
      <c r="I101" s="98">
        <v>0</v>
      </c>
      <c r="J101" s="98">
        <v>0</v>
      </c>
      <c r="K101" s="99">
        <v>0</v>
      </c>
      <c r="L101" s="99">
        <v>0</v>
      </c>
      <c r="M101" s="99">
        <v>0</v>
      </c>
      <c r="N101" s="99">
        <v>0</v>
      </c>
      <c r="O101" s="99">
        <v>0</v>
      </c>
      <c r="P101" s="99">
        <v>0</v>
      </c>
      <c r="Q101" s="99">
        <v>0</v>
      </c>
      <c r="T101" s="59">
        <f t="array" ref="T101:T110">MMULT(TRANSPOSE(D81:M87),O81:O87)</f>
        <v>0</v>
      </c>
    </row>
    <row r="102" spans="1:20">
      <c r="B102" s="65">
        <v>0</v>
      </c>
      <c r="C102" s="74"/>
      <c r="D102" s="95">
        <v>0</v>
      </c>
      <c r="E102" s="95">
        <v>0</v>
      </c>
      <c r="F102" s="74"/>
      <c r="G102" s="74"/>
      <c r="H102" s="98">
        <v>0</v>
      </c>
      <c r="I102" s="98">
        <v>0</v>
      </c>
      <c r="J102" s="98">
        <v>0</v>
      </c>
      <c r="K102" s="99">
        <v>0</v>
      </c>
      <c r="L102" s="99">
        <v>0</v>
      </c>
      <c r="M102" s="99">
        <v>0</v>
      </c>
      <c r="N102" s="99">
        <v>0</v>
      </c>
      <c r="O102" s="99">
        <v>0</v>
      </c>
      <c r="P102" s="99">
        <v>0</v>
      </c>
      <c r="Q102" s="99">
        <v>0</v>
      </c>
      <c r="T102" s="59">
        <v>0</v>
      </c>
    </row>
    <row r="103" spans="1:20">
      <c r="B103" s="65">
        <v>0</v>
      </c>
      <c r="C103" s="74"/>
      <c r="D103" s="95">
        <v>0</v>
      </c>
      <c r="E103" s="95">
        <v>0</v>
      </c>
      <c r="F103" s="74"/>
      <c r="G103" s="74"/>
      <c r="H103" s="98">
        <v>0</v>
      </c>
      <c r="I103" s="98">
        <v>0</v>
      </c>
      <c r="J103" s="98">
        <v>0</v>
      </c>
      <c r="K103" s="99">
        <v>0</v>
      </c>
      <c r="L103" s="99">
        <v>0</v>
      </c>
      <c r="M103" s="99">
        <v>0</v>
      </c>
      <c r="N103" s="99">
        <v>0</v>
      </c>
      <c r="O103" s="99">
        <v>0</v>
      </c>
      <c r="P103" s="99">
        <v>0</v>
      </c>
      <c r="Q103" s="99">
        <v>0</v>
      </c>
      <c r="T103" s="59">
        <v>0</v>
      </c>
    </row>
    <row r="104" spans="1:20">
      <c r="B104" s="66">
        <f t="array" ref="B104:B110">TRANSPOSE(K92:Q92)</f>
        <v>1</v>
      </c>
      <c r="C104" s="34"/>
      <c r="D104" s="96">
        <f t="array" ref="D104:E110">TRANSPOSE(K95:Q96)</f>
        <v>0.5</v>
      </c>
      <c r="E104" s="96">
        <v>0.5</v>
      </c>
      <c r="F104" s="34"/>
      <c r="G104" s="34"/>
      <c r="H104" s="99">
        <v>0</v>
      </c>
      <c r="I104" s="99">
        <v>0</v>
      </c>
      <c r="J104" s="99">
        <v>0</v>
      </c>
      <c r="K104" s="100">
        <v>1</v>
      </c>
      <c r="L104" s="100">
        <v>0</v>
      </c>
      <c r="M104" s="100">
        <v>0</v>
      </c>
      <c r="N104" s="100">
        <v>0</v>
      </c>
      <c r="O104" s="100">
        <v>0</v>
      </c>
      <c r="P104" s="100">
        <v>0</v>
      </c>
      <c r="Q104" s="100">
        <v>0</v>
      </c>
      <c r="T104" s="60">
        <v>7.7359999999999998</v>
      </c>
    </row>
    <row r="105" spans="1:20">
      <c r="B105" s="66">
        <v>1</v>
      </c>
      <c r="C105" s="34"/>
      <c r="D105" s="96">
        <v>0.5</v>
      </c>
      <c r="E105" s="96">
        <v>0.5</v>
      </c>
      <c r="F105" s="34"/>
      <c r="G105" s="34"/>
      <c r="H105" s="99">
        <v>0</v>
      </c>
      <c r="I105" s="99">
        <v>0</v>
      </c>
      <c r="J105" s="99">
        <v>0</v>
      </c>
      <c r="K105" s="100">
        <v>0</v>
      </c>
      <c r="L105" s="100">
        <v>1</v>
      </c>
      <c r="M105" s="100">
        <v>0</v>
      </c>
      <c r="N105" s="100">
        <v>0</v>
      </c>
      <c r="O105" s="100">
        <v>0</v>
      </c>
      <c r="P105" s="100">
        <v>0</v>
      </c>
      <c r="Q105" s="100">
        <v>0</v>
      </c>
      <c r="T105" s="60">
        <v>6.4880000000000004</v>
      </c>
    </row>
    <row r="106" spans="1:20">
      <c r="B106" s="66">
        <v>1</v>
      </c>
      <c r="C106" s="74"/>
      <c r="D106" s="96">
        <v>0.25</v>
      </c>
      <c r="E106" s="96">
        <v>0.75</v>
      </c>
      <c r="F106" s="74"/>
      <c r="G106" s="74"/>
      <c r="H106" s="99">
        <v>0</v>
      </c>
      <c r="I106" s="99">
        <v>0</v>
      </c>
      <c r="J106" s="99">
        <v>0</v>
      </c>
      <c r="K106" s="100">
        <v>0</v>
      </c>
      <c r="L106" s="100">
        <v>0</v>
      </c>
      <c r="M106" s="100">
        <v>1</v>
      </c>
      <c r="N106" s="100">
        <v>0</v>
      </c>
      <c r="O106" s="100">
        <v>0</v>
      </c>
      <c r="P106" s="100">
        <v>0</v>
      </c>
      <c r="Q106" s="100">
        <v>0</v>
      </c>
      <c r="T106" s="60">
        <v>3.036</v>
      </c>
    </row>
    <row r="107" spans="1:20">
      <c r="B107" s="66">
        <v>1</v>
      </c>
      <c r="C107" s="74"/>
      <c r="D107" s="96">
        <v>0.5</v>
      </c>
      <c r="E107" s="96">
        <v>0.5</v>
      </c>
      <c r="F107" s="74"/>
      <c r="G107" s="74"/>
      <c r="H107" s="99">
        <v>0</v>
      </c>
      <c r="I107" s="99">
        <v>0</v>
      </c>
      <c r="J107" s="99">
        <v>0</v>
      </c>
      <c r="K107" s="100">
        <v>0</v>
      </c>
      <c r="L107" s="100">
        <v>0</v>
      </c>
      <c r="M107" s="100">
        <v>0</v>
      </c>
      <c r="N107" s="100">
        <v>1</v>
      </c>
      <c r="O107" s="100">
        <v>0</v>
      </c>
      <c r="P107" s="100">
        <v>0</v>
      </c>
      <c r="Q107" s="100">
        <v>0</v>
      </c>
      <c r="T107" s="60">
        <v>11.887</v>
      </c>
    </row>
    <row r="108" spans="1:20">
      <c r="A108" s="34"/>
      <c r="B108" s="66">
        <v>1</v>
      </c>
      <c r="C108" s="74"/>
      <c r="D108" s="96">
        <v>0.375</v>
      </c>
      <c r="E108" s="96">
        <v>0.625</v>
      </c>
      <c r="F108" s="74"/>
      <c r="G108" s="74"/>
      <c r="H108" s="99">
        <v>0</v>
      </c>
      <c r="I108" s="99">
        <v>0</v>
      </c>
      <c r="J108" s="99">
        <v>0</v>
      </c>
      <c r="K108" s="100">
        <v>0</v>
      </c>
      <c r="L108" s="100">
        <v>0</v>
      </c>
      <c r="M108" s="100">
        <v>0</v>
      </c>
      <c r="N108" s="100">
        <v>0</v>
      </c>
      <c r="O108" s="100">
        <v>1</v>
      </c>
      <c r="P108" s="100">
        <v>0</v>
      </c>
      <c r="Q108" s="100">
        <v>0</v>
      </c>
      <c r="T108" s="60">
        <v>2.5880000000000001</v>
      </c>
    </row>
    <row r="109" spans="1:20">
      <c r="A109" s="34"/>
      <c r="B109" s="66">
        <v>1</v>
      </c>
      <c r="C109" s="74"/>
      <c r="D109" s="96">
        <v>0.4375</v>
      </c>
      <c r="E109" s="96">
        <v>0.5625</v>
      </c>
      <c r="F109" s="74"/>
      <c r="G109" s="74"/>
      <c r="H109" s="99">
        <v>0</v>
      </c>
      <c r="I109" s="99">
        <v>0</v>
      </c>
      <c r="J109" s="99">
        <v>0</v>
      </c>
      <c r="K109" s="100">
        <v>0</v>
      </c>
      <c r="L109" s="100">
        <v>0</v>
      </c>
      <c r="M109" s="100">
        <v>0</v>
      </c>
      <c r="N109" s="100">
        <v>0</v>
      </c>
      <c r="O109" s="100">
        <v>0</v>
      </c>
      <c r="P109" s="100">
        <v>1</v>
      </c>
      <c r="Q109" s="100">
        <v>0</v>
      </c>
      <c r="T109" s="60">
        <v>7.1589999999999998</v>
      </c>
    </row>
    <row r="110" spans="1:20">
      <c r="A110" s="34"/>
      <c r="B110" s="66">
        <v>1</v>
      </c>
      <c r="C110" s="74"/>
      <c r="D110" s="96">
        <v>0.40625</v>
      </c>
      <c r="E110" s="96">
        <v>0.59375</v>
      </c>
      <c r="F110" s="74"/>
      <c r="G110" s="74"/>
      <c r="H110" s="99">
        <v>0</v>
      </c>
      <c r="I110" s="99">
        <v>0</v>
      </c>
      <c r="J110" s="99">
        <v>0</v>
      </c>
      <c r="K110" s="100">
        <v>0</v>
      </c>
      <c r="L110" s="100">
        <v>0</v>
      </c>
      <c r="M110" s="100">
        <v>0</v>
      </c>
      <c r="N110" s="100">
        <v>0</v>
      </c>
      <c r="O110" s="100">
        <v>0</v>
      </c>
      <c r="P110" s="100">
        <v>0</v>
      </c>
      <c r="Q110" s="100">
        <v>1</v>
      </c>
      <c r="T110" s="60">
        <v>6.585</v>
      </c>
    </row>
    <row r="113" spans="2:14">
      <c r="B113" s="75" t="s">
        <v>134</v>
      </c>
      <c r="C113" s="74"/>
      <c r="D113" s="74"/>
      <c r="F113" s="74"/>
      <c r="G113" s="74"/>
      <c r="I113" s="74"/>
      <c r="J113" s="74"/>
      <c r="K113" s="74"/>
      <c r="L113" s="74"/>
      <c r="M113" s="74"/>
      <c r="N113" s="74"/>
    </row>
    <row r="114" spans="2:14">
      <c r="B114" s="41">
        <f t="array" ref="B114">B92</f>
        <v>7</v>
      </c>
      <c r="C114" s="80">
        <f t="array" ref="C114:D114">D92:E92</f>
        <v>2.96875</v>
      </c>
      <c r="D114" s="80">
        <v>4.03125</v>
      </c>
      <c r="E114" s="81">
        <f t="array" ref="E114:G114">H92:J92</f>
        <v>0</v>
      </c>
      <c r="F114" s="81">
        <v>0</v>
      </c>
      <c r="G114" s="81">
        <v>0</v>
      </c>
      <c r="H114" s="82">
        <f t="array" ref="H114:N114">K92:Q92</f>
        <v>1</v>
      </c>
      <c r="I114" s="82">
        <v>1</v>
      </c>
      <c r="J114" s="82">
        <v>1</v>
      </c>
      <c r="K114" s="82">
        <v>1</v>
      </c>
      <c r="L114" s="82">
        <v>1</v>
      </c>
      <c r="M114" s="82">
        <v>1</v>
      </c>
      <c r="N114" s="82">
        <v>1</v>
      </c>
    </row>
    <row r="115" spans="2:14">
      <c r="B115" s="80">
        <f t="array" ref="B115:B116">B95:B96</f>
        <v>2.96875</v>
      </c>
      <c r="C115" s="83">
        <f t="array" ref="C115:D116">D95:E96</f>
        <v>1.3095703125</v>
      </c>
      <c r="D115" s="83">
        <v>1.6591796875</v>
      </c>
      <c r="E115" s="84">
        <f t="array" ref="E115:G116">H95:J96</f>
        <v>0</v>
      </c>
      <c r="F115" s="84">
        <v>0</v>
      </c>
      <c r="G115" s="84">
        <v>0</v>
      </c>
      <c r="H115" s="25">
        <f t="array" ref="H115:N116">K95:Q96</f>
        <v>0.5</v>
      </c>
      <c r="I115" s="25">
        <v>0.5</v>
      </c>
      <c r="J115" s="25">
        <v>0.25</v>
      </c>
      <c r="K115" s="25">
        <v>0.5</v>
      </c>
      <c r="L115" s="25">
        <v>0.375</v>
      </c>
      <c r="M115" s="25">
        <v>0.4375</v>
      </c>
      <c r="N115" s="25">
        <v>0.40625</v>
      </c>
    </row>
    <row r="116" spans="2:14">
      <c r="B116" s="80">
        <v>4.03125</v>
      </c>
      <c r="C116" s="83">
        <v>1.6591796875</v>
      </c>
      <c r="D116" s="83">
        <v>2.3720703125</v>
      </c>
      <c r="E116" s="84">
        <v>0</v>
      </c>
      <c r="F116" s="84">
        <v>0</v>
      </c>
      <c r="G116" s="84">
        <v>0</v>
      </c>
      <c r="H116" s="25">
        <v>0.5</v>
      </c>
      <c r="I116" s="25">
        <v>0.5</v>
      </c>
      <c r="J116" s="25">
        <v>0.75</v>
      </c>
      <c r="K116" s="25">
        <v>0.5</v>
      </c>
      <c r="L116" s="25">
        <v>0.625</v>
      </c>
      <c r="M116" s="25">
        <v>0.5625</v>
      </c>
      <c r="N116" s="25">
        <v>0.59375</v>
      </c>
    </row>
    <row r="117" spans="2:14">
      <c r="B117" s="81">
        <f t="array" ref="B117:B119">B101:B103</f>
        <v>0</v>
      </c>
      <c r="C117" s="84">
        <f t="array" ref="C117:D119">D101:E103</f>
        <v>0</v>
      </c>
      <c r="D117" s="84">
        <v>0</v>
      </c>
      <c r="E117" s="42">
        <f t="array" ref="E117:N126">H101:Q110</f>
        <v>0</v>
      </c>
      <c r="F117" s="42">
        <v>0</v>
      </c>
      <c r="G117" s="42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</row>
    <row r="118" spans="2:14">
      <c r="B118" s="81">
        <v>0</v>
      </c>
      <c r="C118" s="84">
        <v>0</v>
      </c>
      <c r="D118" s="84">
        <v>0</v>
      </c>
      <c r="E118" s="42">
        <v>0</v>
      </c>
      <c r="F118" s="42">
        <v>0</v>
      </c>
      <c r="G118" s="42">
        <v>0</v>
      </c>
      <c r="H118" s="24">
        <v>0</v>
      </c>
      <c r="I118" s="24">
        <v>0</v>
      </c>
      <c r="J118" s="24">
        <v>0</v>
      </c>
      <c r="K118" s="24">
        <v>0</v>
      </c>
      <c r="L118" s="24">
        <v>0</v>
      </c>
      <c r="M118" s="24">
        <v>0</v>
      </c>
      <c r="N118" s="24">
        <v>0</v>
      </c>
    </row>
    <row r="119" spans="2:14">
      <c r="B119" s="81">
        <v>0</v>
      </c>
      <c r="C119" s="84">
        <v>0</v>
      </c>
      <c r="D119" s="84">
        <v>0</v>
      </c>
      <c r="E119" s="42">
        <v>0</v>
      </c>
      <c r="F119" s="42">
        <v>0</v>
      </c>
      <c r="G119" s="42">
        <v>0</v>
      </c>
      <c r="H119" s="24">
        <v>0</v>
      </c>
      <c r="I119" s="24">
        <v>0</v>
      </c>
      <c r="J119" s="24">
        <v>0</v>
      </c>
      <c r="K119" s="24">
        <v>0</v>
      </c>
      <c r="L119" s="24">
        <v>0</v>
      </c>
      <c r="M119" s="24">
        <v>0</v>
      </c>
      <c r="N119" s="24">
        <v>0</v>
      </c>
    </row>
    <row r="120" spans="2:14">
      <c r="B120" s="82">
        <f t="array" ref="B120:B126">B104:B110</f>
        <v>1</v>
      </c>
      <c r="C120" s="25">
        <f t="array" ref="C120:D126">D104:E110</f>
        <v>0.5</v>
      </c>
      <c r="D120" s="25">
        <v>0.5</v>
      </c>
      <c r="E120" s="24">
        <v>0</v>
      </c>
      <c r="F120" s="24">
        <v>0</v>
      </c>
      <c r="G120" s="24">
        <v>0</v>
      </c>
      <c r="H120" s="36">
        <v>1</v>
      </c>
      <c r="I120" s="36">
        <v>0</v>
      </c>
      <c r="J120" s="36">
        <v>0</v>
      </c>
      <c r="K120" s="36">
        <v>0</v>
      </c>
      <c r="L120" s="36">
        <v>0</v>
      </c>
      <c r="M120" s="36">
        <v>0</v>
      </c>
      <c r="N120" s="36">
        <v>0</v>
      </c>
    </row>
    <row r="121" spans="2:14">
      <c r="B121" s="82">
        <v>1</v>
      </c>
      <c r="C121" s="25">
        <v>0.5</v>
      </c>
      <c r="D121" s="25">
        <v>0.5</v>
      </c>
      <c r="E121" s="24">
        <v>0</v>
      </c>
      <c r="F121" s="24">
        <v>0</v>
      </c>
      <c r="G121" s="24">
        <v>0</v>
      </c>
      <c r="H121" s="36">
        <v>0</v>
      </c>
      <c r="I121" s="36">
        <v>1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</row>
    <row r="122" spans="2:14">
      <c r="B122" s="82">
        <v>1</v>
      </c>
      <c r="C122" s="25">
        <v>0.25</v>
      </c>
      <c r="D122" s="25">
        <v>0.75</v>
      </c>
      <c r="E122" s="24">
        <v>0</v>
      </c>
      <c r="F122" s="24">
        <v>0</v>
      </c>
      <c r="G122" s="24">
        <v>0</v>
      </c>
      <c r="H122" s="36">
        <v>0</v>
      </c>
      <c r="I122" s="36">
        <v>0</v>
      </c>
      <c r="J122" s="36">
        <v>1</v>
      </c>
      <c r="K122" s="36">
        <v>0</v>
      </c>
      <c r="L122" s="36">
        <v>0</v>
      </c>
      <c r="M122" s="36">
        <v>0</v>
      </c>
      <c r="N122" s="36">
        <v>0</v>
      </c>
    </row>
    <row r="123" spans="2:14">
      <c r="B123" s="82">
        <v>1</v>
      </c>
      <c r="C123" s="25">
        <v>0.5</v>
      </c>
      <c r="D123" s="25">
        <v>0.5</v>
      </c>
      <c r="E123" s="24">
        <v>0</v>
      </c>
      <c r="F123" s="24">
        <v>0</v>
      </c>
      <c r="G123" s="24">
        <v>0</v>
      </c>
      <c r="H123" s="36">
        <v>0</v>
      </c>
      <c r="I123" s="36">
        <v>0</v>
      </c>
      <c r="J123" s="36">
        <v>0</v>
      </c>
      <c r="K123" s="36">
        <v>1</v>
      </c>
      <c r="L123" s="36">
        <v>0</v>
      </c>
      <c r="M123" s="36">
        <v>0</v>
      </c>
      <c r="N123" s="36">
        <v>0</v>
      </c>
    </row>
    <row r="124" spans="2:14">
      <c r="B124" s="82">
        <v>1</v>
      </c>
      <c r="C124" s="25">
        <v>0.375</v>
      </c>
      <c r="D124" s="25">
        <v>0.625</v>
      </c>
      <c r="E124" s="24">
        <v>0</v>
      </c>
      <c r="F124" s="24">
        <v>0</v>
      </c>
      <c r="G124" s="24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1</v>
      </c>
      <c r="M124" s="36">
        <v>0</v>
      </c>
      <c r="N124" s="36">
        <v>0</v>
      </c>
    </row>
    <row r="125" spans="2:14">
      <c r="B125" s="82">
        <v>1</v>
      </c>
      <c r="C125" s="25">
        <v>0.4375</v>
      </c>
      <c r="D125" s="25">
        <v>0.5625</v>
      </c>
      <c r="E125" s="24">
        <v>0</v>
      </c>
      <c r="F125" s="24">
        <v>0</v>
      </c>
      <c r="G125" s="24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1</v>
      </c>
      <c r="N125" s="36">
        <v>0</v>
      </c>
    </row>
    <row r="126" spans="2:14">
      <c r="B126" s="82">
        <v>1</v>
      </c>
      <c r="C126" s="25">
        <v>0.40625</v>
      </c>
      <c r="D126" s="25">
        <v>0.59375</v>
      </c>
      <c r="E126" s="24">
        <v>0</v>
      </c>
      <c r="F126" s="24">
        <v>0</v>
      </c>
      <c r="G126" s="24">
        <v>0</v>
      </c>
      <c r="H126" s="36">
        <v>0</v>
      </c>
      <c r="I126" s="36">
        <v>0</v>
      </c>
      <c r="J126" s="36">
        <v>0</v>
      </c>
      <c r="K126" s="36">
        <v>0</v>
      </c>
      <c r="L126" s="36">
        <v>0</v>
      </c>
      <c r="M126" s="36">
        <v>0</v>
      </c>
      <c r="N126" s="36">
        <v>1</v>
      </c>
    </row>
    <row r="131" spans="2:16">
      <c r="B131" s="75" t="s">
        <v>135</v>
      </c>
      <c r="C131" s="67"/>
      <c r="D131" s="67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67" t="s">
        <v>54</v>
      </c>
    </row>
    <row r="132" spans="2:16">
      <c r="B132" s="85">
        <f t="array" ref="B132">B114</f>
        <v>7</v>
      </c>
      <c r="C132" s="85">
        <f t="array" ref="C132">C114</f>
        <v>2.96875</v>
      </c>
      <c r="D132" s="85">
        <f t="array" ref="D132">D114</f>
        <v>4.03125</v>
      </c>
      <c r="E132" s="85">
        <f t="array" ref="E132">E114</f>
        <v>0</v>
      </c>
      <c r="F132" s="85">
        <f t="array" ref="F132">F114</f>
        <v>0</v>
      </c>
      <c r="G132" s="85">
        <f t="array" ref="G132">G114</f>
        <v>0</v>
      </c>
      <c r="H132" s="85">
        <f t="array" ref="H132">H114</f>
        <v>1</v>
      </c>
      <c r="I132" s="85">
        <f t="array" ref="I132">I114</f>
        <v>1</v>
      </c>
      <c r="J132" s="85">
        <f t="array" ref="J132">J114</f>
        <v>1</v>
      </c>
      <c r="K132" s="85">
        <f t="array" ref="K132">K114</f>
        <v>1</v>
      </c>
      <c r="L132" s="85">
        <f t="array" ref="L132">L114</f>
        <v>1</v>
      </c>
      <c r="M132" s="85">
        <f t="array" ref="M132">M114</f>
        <v>1</v>
      </c>
      <c r="N132" s="85">
        <f t="array" ref="N132">N114</f>
        <v>1</v>
      </c>
      <c r="O132" s="34"/>
      <c r="P132" s="86">
        <f t="array" ref="P132">T92</f>
        <v>45.479000000000006</v>
      </c>
    </row>
    <row r="133" spans="2:16">
      <c r="B133" s="85">
        <f t="array" ref="B133">B115</f>
        <v>2.96875</v>
      </c>
      <c r="C133" s="85">
        <f t="array" ref="C133">C115</f>
        <v>1.3095703125</v>
      </c>
      <c r="D133" s="85">
        <f t="array" ref="D133">D115</f>
        <v>1.6591796875</v>
      </c>
      <c r="E133" s="85">
        <f t="array" ref="E133">E115</f>
        <v>0</v>
      </c>
      <c r="F133" s="85">
        <f t="array" ref="F133">F115</f>
        <v>0</v>
      </c>
      <c r="G133" s="85">
        <f t="array" ref="G133">G115</f>
        <v>0</v>
      </c>
      <c r="H133" s="85">
        <f t="array" ref="H133">H115</f>
        <v>0.5</v>
      </c>
      <c r="I133" s="85">
        <f t="array" ref="I133">I115</f>
        <v>0.5</v>
      </c>
      <c r="J133" s="85">
        <f t="array" ref="J133">J115</f>
        <v>0.25</v>
      </c>
      <c r="K133" s="85">
        <f t="array" ref="K133">K115</f>
        <v>0.5</v>
      </c>
      <c r="L133" s="85">
        <f t="array" ref="L133">L115</f>
        <v>0.375</v>
      </c>
      <c r="M133" s="85">
        <f t="array" ref="M133">M115</f>
        <v>0.4375</v>
      </c>
      <c r="N133" s="85">
        <f t="array" ref="N133">N115</f>
        <v>0.40625</v>
      </c>
      <c r="O133" s="34"/>
      <c r="P133" s="86">
        <f t="array" ref="P133:P134">T95:T96</f>
        <v>20.592218750000001</v>
      </c>
    </row>
    <row r="134" spans="2:16">
      <c r="B134" s="85">
        <f t="array" ref="B134">B116</f>
        <v>4.03125</v>
      </c>
      <c r="C134" s="85">
        <f t="array" ref="C134">C116</f>
        <v>1.6591796875</v>
      </c>
      <c r="D134" s="85">
        <f t="array" ref="D134">D116</f>
        <v>2.3720703125</v>
      </c>
      <c r="E134" s="85">
        <f t="array" ref="E134">E116</f>
        <v>0</v>
      </c>
      <c r="F134" s="85">
        <f t="array" ref="F134">F116</f>
        <v>0</v>
      </c>
      <c r="G134" s="85">
        <f t="array" ref="G134">G116</f>
        <v>0</v>
      </c>
      <c r="H134" s="85">
        <f t="array" ref="H134">H116</f>
        <v>0.5</v>
      </c>
      <c r="I134" s="85">
        <f t="array" ref="I134">I116</f>
        <v>0.5</v>
      </c>
      <c r="J134" s="85">
        <f t="array" ref="J134">J116</f>
        <v>0.75</v>
      </c>
      <c r="K134" s="85">
        <f t="array" ref="K134">K116</f>
        <v>0.5</v>
      </c>
      <c r="L134" s="85">
        <f t="array" ref="L134">L116</f>
        <v>0.625</v>
      </c>
      <c r="M134" s="85">
        <f t="array" ref="M134">M116</f>
        <v>0.5625</v>
      </c>
      <c r="N134" s="85">
        <f t="array" ref="N134">N116</f>
        <v>0.59375</v>
      </c>
      <c r="O134" s="34"/>
      <c r="P134" s="86">
        <v>24.886781249999999</v>
      </c>
    </row>
    <row r="135" spans="2:16">
      <c r="B135" s="85">
        <f t="array" ref="B135">B117</f>
        <v>0</v>
      </c>
      <c r="C135" s="85">
        <f t="array" ref="C135">C117</f>
        <v>0</v>
      </c>
      <c r="D135" s="85">
        <f t="array" ref="D135">D117</f>
        <v>0</v>
      </c>
      <c r="E135" s="85">
        <f t="array" ref="E135">E117+(D54*$B$24)</f>
        <v>3.2</v>
      </c>
      <c r="F135" s="85">
        <f t="array" ref="F135">F117+(E54*$B$24)</f>
        <v>0.8</v>
      </c>
      <c r="G135" s="85">
        <f t="array" ref="G135">G117+(F54*$B$24)</f>
        <v>0.8</v>
      </c>
      <c r="H135" s="85">
        <f t="array" ref="H135">H117+(G54*$B$24)</f>
        <v>-1.6</v>
      </c>
      <c r="I135" s="85">
        <f t="array" ref="I135">I117+(H54*$B$24)</f>
        <v>-1.6</v>
      </c>
      <c r="J135" s="85">
        <f t="array" ref="J135">J117+(I54*$B$24)</f>
        <v>0</v>
      </c>
      <c r="K135" s="85">
        <f t="array" ref="K135">K117+(J54*$B$24)</f>
        <v>0</v>
      </c>
      <c r="L135" s="85">
        <f t="array" ref="L135">L117+(K54*$B$24)</f>
        <v>0</v>
      </c>
      <c r="M135" s="85">
        <f t="array" ref="M135">M117+(L54*$B$24)</f>
        <v>0</v>
      </c>
      <c r="N135" s="85">
        <f t="array" ref="N135">N117+(M54*$B$24)</f>
        <v>0</v>
      </c>
      <c r="P135" s="87">
        <f t="array" ref="P135:P144">T101:T110</f>
        <v>0</v>
      </c>
    </row>
    <row r="136" spans="2:16">
      <c r="B136" s="85">
        <f t="array" ref="B136">B118</f>
        <v>0</v>
      </c>
      <c r="C136" s="85">
        <f t="array" ref="C136">C118</f>
        <v>0</v>
      </c>
      <c r="D136" s="85">
        <f t="array" ref="D136">D118</f>
        <v>0</v>
      </c>
      <c r="E136" s="85">
        <f t="array" ref="E136">E118+(D55*$B$24)</f>
        <v>0.8</v>
      </c>
      <c r="F136" s="85">
        <f t="array" ref="F136">F118+(E55*$B$24)</f>
        <v>2.4000000000000004</v>
      </c>
      <c r="G136" s="85">
        <f t="array" ref="G136">G118+(F55*$B$24)</f>
        <v>0</v>
      </c>
      <c r="H136" s="85">
        <f t="array" ref="H136">H118+(G55*$B$24)</f>
        <v>-1.6</v>
      </c>
      <c r="I136" s="85">
        <f t="array" ref="I136">I118+(H55*$B$24)</f>
        <v>0</v>
      </c>
      <c r="J136" s="85">
        <f t="array" ref="J136">J118+(I55*$B$24)</f>
        <v>0</v>
      </c>
      <c r="K136" s="85">
        <f t="array" ref="K136">K118+(J55*$B$24)</f>
        <v>0</v>
      </c>
      <c r="L136" s="85">
        <f t="array" ref="L136">L118+(K55*$B$24)</f>
        <v>0</v>
      </c>
      <c r="M136" s="85">
        <f t="array" ref="M136">M118+(L55*$B$24)</f>
        <v>0</v>
      </c>
      <c r="N136" s="85">
        <f t="array" ref="N136">N118+(M55*$B$24)</f>
        <v>0</v>
      </c>
      <c r="P136" s="87">
        <v>0</v>
      </c>
    </row>
    <row r="137" spans="2:16">
      <c r="B137" s="85">
        <f t="array" ref="B137">B119</f>
        <v>0</v>
      </c>
      <c r="C137" s="85">
        <f t="array" ref="C137">C119</f>
        <v>0</v>
      </c>
      <c r="D137" s="85">
        <f t="array" ref="D137">D119</f>
        <v>0</v>
      </c>
      <c r="E137" s="85">
        <f t="array" ref="E137">E119+(D56*$B$24)</f>
        <v>0.8</v>
      </c>
      <c r="F137" s="85">
        <f t="array" ref="F137">F119+(E56*$B$24)</f>
        <v>0</v>
      </c>
      <c r="G137" s="85">
        <f t="array" ref="G137">G119+(F56*$B$24)</f>
        <v>3.2</v>
      </c>
      <c r="H137" s="85">
        <f t="array" ref="H137">H119+(G56*$B$24)</f>
        <v>0.8</v>
      </c>
      <c r="I137" s="85">
        <f t="array" ref="I137">I119+(H56*$B$24)</f>
        <v>-1.6</v>
      </c>
      <c r="J137" s="85">
        <f t="array" ref="J137">J119+(I56*$B$24)</f>
        <v>-1.6</v>
      </c>
      <c r="K137" s="85">
        <f t="array" ref="K137">K119+(J56*$B$24)</f>
        <v>0</v>
      </c>
      <c r="L137" s="85">
        <f t="array" ref="L137">L119+(K56*$B$24)</f>
        <v>0</v>
      </c>
      <c r="M137" s="85">
        <f t="array" ref="M137">M119+(L56*$B$24)</f>
        <v>0</v>
      </c>
      <c r="N137" s="85">
        <f t="array" ref="N137">N119+(M56*$B$24)</f>
        <v>0</v>
      </c>
      <c r="P137" s="87">
        <v>0</v>
      </c>
    </row>
    <row r="138" spans="2:16">
      <c r="B138" s="85">
        <f t="array" ref="B138">B120</f>
        <v>1</v>
      </c>
      <c r="C138" s="85">
        <f t="array" ref="C138">C120</f>
        <v>0.5</v>
      </c>
      <c r="D138" s="85">
        <f t="array" ref="D138">D120</f>
        <v>0.5</v>
      </c>
      <c r="E138" s="85">
        <f t="array" ref="E138">E120+(D57*$B$24)</f>
        <v>-1.6</v>
      </c>
      <c r="F138" s="85">
        <f t="array" ref="F138">F120+(E57*$B$24)</f>
        <v>-1.6</v>
      </c>
      <c r="G138" s="85">
        <f t="array" ref="G138">G120+(F57*$B$24)</f>
        <v>0.8</v>
      </c>
      <c r="H138" s="85">
        <f t="array" ref="H138">H120+(G57*$B$24)</f>
        <v>5.8000000000000007</v>
      </c>
      <c r="I138" s="85">
        <f t="array" ref="I138">I120+(H57*$B$24)</f>
        <v>0.8</v>
      </c>
      <c r="J138" s="85">
        <f t="array" ref="J138">J120+(I57*$B$24)</f>
        <v>-1.6</v>
      </c>
      <c r="K138" s="85">
        <f t="array" ref="K138">K120+(J57*$B$24)</f>
        <v>-1.6</v>
      </c>
      <c r="L138" s="85">
        <f t="array" ref="L138">L120+(K57*$B$24)</f>
        <v>0</v>
      </c>
      <c r="M138" s="85">
        <f t="array" ref="M138">M120+(L57*$B$24)</f>
        <v>0</v>
      </c>
      <c r="N138" s="85">
        <f t="array" ref="N138">N120+(M57*$B$24)</f>
        <v>0</v>
      </c>
      <c r="P138" s="87">
        <v>7.7359999999999998</v>
      </c>
    </row>
    <row r="139" spans="2:16">
      <c r="B139" s="85">
        <f t="array" ref="B139">B121</f>
        <v>1</v>
      </c>
      <c r="C139" s="85">
        <f t="array" ref="C139">C121</f>
        <v>0.5</v>
      </c>
      <c r="D139" s="85">
        <f t="array" ref="D139">D121</f>
        <v>0.5</v>
      </c>
      <c r="E139" s="85">
        <f t="array" ref="E139">E121+(D58*$B$24)</f>
        <v>-1.6</v>
      </c>
      <c r="F139" s="85">
        <f t="array" ref="F139">F121+(E58*$B$24)</f>
        <v>0</v>
      </c>
      <c r="G139" s="85">
        <f t="array" ref="G139">G121+(F58*$B$24)</f>
        <v>-1.6</v>
      </c>
      <c r="H139" s="85">
        <f t="array" ref="H139">H121+(G58*$B$24)</f>
        <v>0.8</v>
      </c>
      <c r="I139" s="85">
        <f t="array" ref="I139">I121+(H58*$B$24)</f>
        <v>5.8000000000000007</v>
      </c>
      <c r="J139" s="85">
        <f t="array" ref="J139">J121+(I58*$B$24)</f>
        <v>0.8</v>
      </c>
      <c r="K139" s="85">
        <f t="array" ref="K139">K121+(J58*$B$24)</f>
        <v>-1.6</v>
      </c>
      <c r="L139" s="85">
        <f t="array" ref="L139">L121+(K58*$B$24)</f>
        <v>-1.6</v>
      </c>
      <c r="M139" s="85">
        <f t="array" ref="M139">M121+(L58*$B$24)</f>
        <v>0</v>
      </c>
      <c r="N139" s="85">
        <f t="array" ref="N139">N121+(M58*$B$24)</f>
        <v>0</v>
      </c>
      <c r="P139" s="87">
        <v>6.4880000000000004</v>
      </c>
    </row>
    <row r="140" spans="2:16">
      <c r="B140" s="85">
        <f t="array" ref="B140">B122</f>
        <v>1</v>
      </c>
      <c r="C140" s="85">
        <f t="array" ref="C140">C122</f>
        <v>0.25</v>
      </c>
      <c r="D140" s="85">
        <f t="array" ref="D140">D122</f>
        <v>0.75</v>
      </c>
      <c r="E140" s="85">
        <f t="array" ref="E140">E122+(D59*$B$24)</f>
        <v>0</v>
      </c>
      <c r="F140" s="85">
        <f t="array" ref="F140">F122+(E59*$B$24)</f>
        <v>0</v>
      </c>
      <c r="G140" s="85">
        <f t="array" ref="G140">G122+(F59*$B$24)</f>
        <v>-1.6</v>
      </c>
      <c r="H140" s="85">
        <f t="array" ref="H140">H122+(G59*$B$24)</f>
        <v>-1.6</v>
      </c>
      <c r="I140" s="85">
        <f t="array" ref="I140">I122+(H59*$B$24)</f>
        <v>0.8</v>
      </c>
      <c r="J140" s="85">
        <f t="array" ref="J140">J122+(I59*$B$24)</f>
        <v>5</v>
      </c>
      <c r="K140" s="85">
        <f t="array" ref="K140">K122+(J59*$B$24)</f>
        <v>0</v>
      </c>
      <c r="L140" s="85">
        <f t="array" ref="L140">L122+(K59*$B$24)</f>
        <v>-1.6</v>
      </c>
      <c r="M140" s="85">
        <f t="array" ref="M140">M122+(L59*$B$24)</f>
        <v>0</v>
      </c>
      <c r="N140" s="85">
        <f t="array" ref="N140">N122+(M59*$B$24)</f>
        <v>0</v>
      </c>
      <c r="P140" s="87">
        <v>3.036</v>
      </c>
    </row>
    <row r="141" spans="2:16">
      <c r="B141" s="85">
        <f t="array" ref="B141">B123</f>
        <v>1</v>
      </c>
      <c r="C141" s="85">
        <f t="array" ref="C141">C123</f>
        <v>0.5</v>
      </c>
      <c r="D141" s="85">
        <f t="array" ref="D141">D123</f>
        <v>0.5</v>
      </c>
      <c r="E141" s="85">
        <f t="array" ref="E141">E123+(D60*$B$24)</f>
        <v>0</v>
      </c>
      <c r="F141" s="85">
        <f t="array" ref="F141">F123+(E60*$B$24)</f>
        <v>0</v>
      </c>
      <c r="G141" s="85">
        <f t="array" ref="G141">G123+(F60*$B$24)</f>
        <v>0</v>
      </c>
      <c r="H141" s="85">
        <f t="array" ref="H141">H123+(G60*$B$24)</f>
        <v>-1.6</v>
      </c>
      <c r="I141" s="85">
        <f t="array" ref="I141">I123+(H60*$B$24)</f>
        <v>-1.6</v>
      </c>
      <c r="J141" s="85">
        <f t="array" ref="J141">J123+(I60*$B$24)</f>
        <v>0</v>
      </c>
      <c r="K141" s="85">
        <f t="array" ref="K141">K123+(J60*$B$24)</f>
        <v>5.1481369109699449</v>
      </c>
      <c r="L141" s="85">
        <f t="array" ref="L141">L123+(K60*$B$24)</f>
        <v>0.94813691096994424</v>
      </c>
      <c r="M141" s="85">
        <f t="array" ref="M141">M123+(L60*$B$24)</f>
        <v>-1.8962738219398885</v>
      </c>
      <c r="N141" s="85">
        <f t="array" ref="N141">N123+(M60*$B$24)</f>
        <v>0</v>
      </c>
      <c r="P141" s="87">
        <v>11.887</v>
      </c>
    </row>
    <row r="142" spans="2:16">
      <c r="B142" s="85">
        <f t="array" ref="B142">B124</f>
        <v>1</v>
      </c>
      <c r="C142" s="85">
        <f t="array" ref="C142">C124</f>
        <v>0.375</v>
      </c>
      <c r="D142" s="85">
        <f t="array" ref="D142">D124</f>
        <v>0.625</v>
      </c>
      <c r="E142" s="85">
        <f t="array" ref="E142">E124+(D61*$B$24)</f>
        <v>0</v>
      </c>
      <c r="F142" s="85">
        <f t="array" ref="F142">F124+(E61*$B$24)</f>
        <v>0</v>
      </c>
      <c r="G142" s="85">
        <f t="array" ref="G142">G124+(F61*$B$24)</f>
        <v>0</v>
      </c>
      <c r="H142" s="85">
        <f t="array" ref="H142">H124+(G61*$B$24)</f>
        <v>0</v>
      </c>
      <c r="I142" s="85">
        <f t="array" ref="I142">I124+(H61*$B$24)</f>
        <v>-1.6</v>
      </c>
      <c r="J142" s="85">
        <f t="array" ref="J142">J124+(I61*$B$24)</f>
        <v>-1.6</v>
      </c>
      <c r="K142" s="85">
        <f t="array" ref="K142">K124+(J61*$B$24)</f>
        <v>0.94813691096994424</v>
      </c>
      <c r="L142" s="85">
        <f t="array" ref="L142">L124+(K61*$B$24)</f>
        <v>6.1824770019918729</v>
      </c>
      <c r="M142" s="85">
        <f t="array" ref="M142">M124+(L61*$B$24)</f>
        <v>-0.86193373091796033</v>
      </c>
      <c r="N142" s="85">
        <f t="array" ref="N142">N124+(M61*$B$24)</f>
        <v>-2.0686801820438561</v>
      </c>
      <c r="P142" s="87">
        <v>2.5880000000000001</v>
      </c>
    </row>
    <row r="143" spans="2:16">
      <c r="B143" s="85">
        <f t="array" ref="B143">B125</f>
        <v>1</v>
      </c>
      <c r="C143" s="85">
        <f t="array" ref="C143">C125</f>
        <v>0.4375</v>
      </c>
      <c r="D143" s="85">
        <f t="array" ref="D143">D125</f>
        <v>0.5625</v>
      </c>
      <c r="E143" s="85">
        <f t="array" ref="E143">E125+(D62*$B$24)</f>
        <v>0</v>
      </c>
      <c r="F143" s="85">
        <f t="array" ref="F143">F125+(E62*$B$24)</f>
        <v>0</v>
      </c>
      <c r="G143" s="85">
        <f t="array" ref="G143">G125+(F62*$B$24)</f>
        <v>0</v>
      </c>
      <c r="H143" s="85">
        <f t="array" ref="H143">H125+(G62*$B$24)</f>
        <v>0</v>
      </c>
      <c r="I143" s="85">
        <f t="array" ref="I143">I125+(H62*$B$24)</f>
        <v>0</v>
      </c>
      <c r="J143" s="85">
        <f t="array" ref="J143">J125+(I62*$B$24)</f>
        <v>0</v>
      </c>
      <c r="K143" s="85">
        <f t="array" ref="K143">K125+(J62*$B$24)</f>
        <v>-1.8962738219398885</v>
      </c>
      <c r="L143" s="85">
        <f t="array" ref="L143">L125+(K62*$B$24)</f>
        <v>-0.86193373091796033</v>
      </c>
      <c r="M143" s="85">
        <f t="array" ref="M143">M125+(L62*$B$24)</f>
        <v>5.826887734901705</v>
      </c>
      <c r="N143" s="85">
        <f t="array" ref="N143">N125+(M62*$B$24)</f>
        <v>-2.0686801820438561</v>
      </c>
      <c r="P143" s="87">
        <v>7.1589999999999998</v>
      </c>
    </row>
    <row r="144" spans="2:16">
      <c r="B144" s="85">
        <f t="array" ref="B144">B126</f>
        <v>1</v>
      </c>
      <c r="C144" s="85">
        <f t="array" ref="C144">C126</f>
        <v>0.40625</v>
      </c>
      <c r="D144" s="85">
        <f t="array" ref="D144">D126</f>
        <v>0.59375</v>
      </c>
      <c r="E144" s="85">
        <f t="array" ref="E144">E126+(D63*$B$24)</f>
        <v>0</v>
      </c>
      <c r="F144" s="85">
        <f t="array" ref="F144">F126+(E63*$B$24)</f>
        <v>0</v>
      </c>
      <c r="G144" s="85">
        <f t="array" ref="G144">G126+(F63*$B$24)</f>
        <v>0</v>
      </c>
      <c r="H144" s="85">
        <f t="array" ref="H144">H126+(G63*$B$24)</f>
        <v>0</v>
      </c>
      <c r="I144" s="85">
        <f t="array" ref="I144">I126+(H63*$B$24)</f>
        <v>0</v>
      </c>
      <c r="J144" s="85">
        <f t="array" ref="J144">J126+(I63*$B$24)</f>
        <v>0</v>
      </c>
      <c r="K144" s="85">
        <f t="array" ref="K144">K126+(J63*$B$24)</f>
        <v>0</v>
      </c>
      <c r="L144" s="85">
        <f t="array" ref="L144">L126+(K63*$B$24)</f>
        <v>-2.0686801820438561</v>
      </c>
      <c r="M144" s="85">
        <f t="array" ref="M144">M126+(L63*$B$24)</f>
        <v>-2.0686801820438561</v>
      </c>
      <c r="N144" s="85">
        <f t="array" ref="N144">N126+(M63*$B$24)</f>
        <v>5.1373603640877121</v>
      </c>
      <c r="P144" s="87">
        <v>6.585</v>
      </c>
    </row>
    <row r="145" spans="2:16">
      <c r="B145" s="74"/>
      <c r="C145" s="74"/>
      <c r="D145" s="74"/>
      <c r="E145" s="74"/>
      <c r="F145" s="74"/>
      <c r="G145" s="74"/>
      <c r="H145" s="74"/>
      <c r="I145" s="74"/>
      <c r="J145" s="74"/>
      <c r="K145" s="74"/>
    </row>
    <row r="146" spans="2:16">
      <c r="B146" s="74"/>
      <c r="C146" s="34"/>
      <c r="D146" s="34"/>
      <c r="E146" s="34"/>
      <c r="F146" s="74"/>
      <c r="G146" s="74"/>
      <c r="H146" s="74"/>
      <c r="I146" s="74"/>
      <c r="J146" s="74"/>
      <c r="K146" s="74"/>
    </row>
    <row r="147" spans="2:16">
      <c r="B147" s="75" t="s">
        <v>121</v>
      </c>
      <c r="C147" s="34"/>
      <c r="D147" s="34"/>
      <c r="E147" s="34"/>
      <c r="F147" s="74"/>
      <c r="G147" s="74"/>
      <c r="H147" s="74"/>
      <c r="I147" s="74"/>
      <c r="J147" s="74"/>
      <c r="K147" s="74"/>
      <c r="P147" s="61" t="s">
        <v>122</v>
      </c>
    </row>
    <row r="148" spans="2:16">
      <c r="B148" s="85">
        <f t="array" ref="B148">B132</f>
        <v>7</v>
      </c>
      <c r="C148" s="85">
        <f t="array" ref="C148:M148">D132:N132</f>
        <v>4.03125</v>
      </c>
      <c r="D148" s="85">
        <v>0</v>
      </c>
      <c r="E148" s="85">
        <v>0</v>
      </c>
      <c r="F148" s="85">
        <v>0</v>
      </c>
      <c r="G148" s="85">
        <v>1</v>
      </c>
      <c r="H148" s="85">
        <v>1</v>
      </c>
      <c r="I148" s="85">
        <v>1</v>
      </c>
      <c r="J148" s="85">
        <v>1</v>
      </c>
      <c r="K148" s="85">
        <v>1</v>
      </c>
      <c r="L148" s="85">
        <v>1</v>
      </c>
      <c r="M148" s="85">
        <v>1</v>
      </c>
      <c r="N148" s="14"/>
      <c r="O148" s="14"/>
      <c r="P148" s="88">
        <f t="array" ref="P148">P132</f>
        <v>45.479000000000006</v>
      </c>
    </row>
    <row r="149" spans="2:16">
      <c r="B149" s="85">
        <f t="array" ref="B149:B159">B134:B144</f>
        <v>4.03125</v>
      </c>
      <c r="C149" s="85">
        <f t="array" ref="C149:M159">D134:N144</f>
        <v>2.3720703125</v>
      </c>
      <c r="D149" s="85">
        <v>0</v>
      </c>
      <c r="E149" s="85">
        <v>0</v>
      </c>
      <c r="F149" s="85">
        <v>0</v>
      </c>
      <c r="G149" s="85">
        <v>0.5</v>
      </c>
      <c r="H149" s="85">
        <v>0.5</v>
      </c>
      <c r="I149" s="85">
        <v>0.75</v>
      </c>
      <c r="J149" s="85">
        <v>0.5</v>
      </c>
      <c r="K149" s="85">
        <v>0.625</v>
      </c>
      <c r="L149" s="85">
        <v>0.5625</v>
      </c>
      <c r="M149" s="85">
        <v>0.59375</v>
      </c>
      <c r="N149" s="14"/>
      <c r="O149" s="14"/>
      <c r="P149" s="88">
        <f t="array" ref="P149:P159">P134:P144</f>
        <v>24.886781249999999</v>
      </c>
    </row>
    <row r="150" spans="2:16">
      <c r="B150" s="85">
        <v>0</v>
      </c>
      <c r="C150" s="85">
        <v>0</v>
      </c>
      <c r="D150" s="85">
        <v>3.2</v>
      </c>
      <c r="E150" s="85">
        <v>0.8</v>
      </c>
      <c r="F150" s="85">
        <v>0.8</v>
      </c>
      <c r="G150" s="85">
        <v>-1.6</v>
      </c>
      <c r="H150" s="85">
        <v>-1.6</v>
      </c>
      <c r="I150" s="85">
        <v>0</v>
      </c>
      <c r="J150" s="85">
        <v>0</v>
      </c>
      <c r="K150" s="85">
        <v>0</v>
      </c>
      <c r="L150" s="85">
        <v>0</v>
      </c>
      <c r="M150" s="85">
        <v>0</v>
      </c>
      <c r="N150" s="14"/>
      <c r="O150" s="14"/>
      <c r="P150" s="88">
        <v>0</v>
      </c>
    </row>
    <row r="151" spans="2:16">
      <c r="B151" s="85">
        <v>0</v>
      </c>
      <c r="C151" s="85">
        <v>0</v>
      </c>
      <c r="D151" s="85">
        <v>0.8</v>
      </c>
      <c r="E151" s="85">
        <v>2.4000000000000004</v>
      </c>
      <c r="F151" s="85">
        <v>0</v>
      </c>
      <c r="G151" s="85">
        <v>-1.6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14"/>
      <c r="O151" s="14"/>
      <c r="P151" s="88">
        <v>0</v>
      </c>
    </row>
    <row r="152" spans="2:16">
      <c r="B152" s="85">
        <v>0</v>
      </c>
      <c r="C152" s="85">
        <v>0</v>
      </c>
      <c r="D152" s="85">
        <v>0.8</v>
      </c>
      <c r="E152" s="85">
        <v>0</v>
      </c>
      <c r="F152" s="85">
        <v>3.2</v>
      </c>
      <c r="G152" s="85">
        <v>0.8</v>
      </c>
      <c r="H152" s="85">
        <v>-1.6</v>
      </c>
      <c r="I152" s="85">
        <v>-1.6</v>
      </c>
      <c r="J152" s="85">
        <v>0</v>
      </c>
      <c r="K152" s="85">
        <v>0</v>
      </c>
      <c r="L152" s="85">
        <v>0</v>
      </c>
      <c r="M152" s="85">
        <v>0</v>
      </c>
      <c r="N152" s="14"/>
      <c r="O152" s="14"/>
      <c r="P152" s="88">
        <v>0</v>
      </c>
    </row>
    <row r="153" spans="2:16">
      <c r="B153" s="85">
        <v>1</v>
      </c>
      <c r="C153" s="85">
        <v>0.5</v>
      </c>
      <c r="D153" s="85">
        <v>-1.6</v>
      </c>
      <c r="E153" s="85">
        <v>-1.6</v>
      </c>
      <c r="F153" s="85">
        <v>0.8</v>
      </c>
      <c r="G153" s="85">
        <v>5.8000000000000007</v>
      </c>
      <c r="H153" s="85">
        <v>0.8</v>
      </c>
      <c r="I153" s="85">
        <v>-1.6</v>
      </c>
      <c r="J153" s="85">
        <v>-1.6</v>
      </c>
      <c r="K153" s="85">
        <v>0</v>
      </c>
      <c r="L153" s="85">
        <v>0</v>
      </c>
      <c r="M153" s="85">
        <v>0</v>
      </c>
      <c r="N153" s="14"/>
      <c r="O153" s="14"/>
      <c r="P153" s="88">
        <v>7.7359999999999998</v>
      </c>
    </row>
    <row r="154" spans="2:16">
      <c r="B154" s="85">
        <v>1</v>
      </c>
      <c r="C154" s="85">
        <v>0.5</v>
      </c>
      <c r="D154" s="85">
        <v>-1.6</v>
      </c>
      <c r="E154" s="85">
        <v>0</v>
      </c>
      <c r="F154" s="85">
        <v>-1.6</v>
      </c>
      <c r="G154" s="85">
        <v>0.8</v>
      </c>
      <c r="H154" s="85">
        <v>5.8000000000000007</v>
      </c>
      <c r="I154" s="85">
        <v>0.8</v>
      </c>
      <c r="J154" s="85">
        <v>-1.6</v>
      </c>
      <c r="K154" s="85">
        <v>-1.6</v>
      </c>
      <c r="L154" s="85">
        <v>0</v>
      </c>
      <c r="M154" s="85">
        <v>0</v>
      </c>
      <c r="N154" s="14"/>
      <c r="O154" s="14"/>
      <c r="P154" s="88">
        <v>6.4880000000000004</v>
      </c>
    </row>
    <row r="155" spans="2:16">
      <c r="B155" s="85">
        <v>1</v>
      </c>
      <c r="C155" s="85">
        <v>0.75</v>
      </c>
      <c r="D155" s="85">
        <v>0</v>
      </c>
      <c r="E155" s="85">
        <v>0</v>
      </c>
      <c r="F155" s="85">
        <v>-1.6</v>
      </c>
      <c r="G155" s="85">
        <v>-1.6</v>
      </c>
      <c r="H155" s="85">
        <v>0.8</v>
      </c>
      <c r="I155" s="85">
        <v>5</v>
      </c>
      <c r="J155" s="85">
        <v>0</v>
      </c>
      <c r="K155" s="85">
        <v>-1.6</v>
      </c>
      <c r="L155" s="85">
        <v>0</v>
      </c>
      <c r="M155" s="85">
        <v>0</v>
      </c>
      <c r="N155" s="14"/>
      <c r="O155" s="14"/>
      <c r="P155" s="88">
        <v>3.036</v>
      </c>
    </row>
    <row r="156" spans="2:16">
      <c r="B156" s="85">
        <v>1</v>
      </c>
      <c r="C156" s="85">
        <v>0.5</v>
      </c>
      <c r="D156" s="85">
        <v>0</v>
      </c>
      <c r="E156" s="85">
        <v>0</v>
      </c>
      <c r="F156" s="85">
        <v>0</v>
      </c>
      <c r="G156" s="85">
        <v>-1.6</v>
      </c>
      <c r="H156" s="85">
        <v>-1.6</v>
      </c>
      <c r="I156" s="85">
        <v>0</v>
      </c>
      <c r="J156" s="85">
        <v>5.1481369109699449</v>
      </c>
      <c r="K156" s="85">
        <v>0.94813691096994424</v>
      </c>
      <c r="L156" s="85">
        <v>-1.8962738219398885</v>
      </c>
      <c r="M156" s="85">
        <v>0</v>
      </c>
      <c r="N156" s="14"/>
      <c r="O156" s="14"/>
      <c r="P156" s="88">
        <v>11.887</v>
      </c>
    </row>
    <row r="157" spans="2:16">
      <c r="B157" s="85">
        <v>1</v>
      </c>
      <c r="C157" s="85">
        <v>0.625</v>
      </c>
      <c r="D157" s="85">
        <v>0</v>
      </c>
      <c r="E157" s="85">
        <v>0</v>
      </c>
      <c r="F157" s="85">
        <v>0</v>
      </c>
      <c r="G157" s="85">
        <v>0</v>
      </c>
      <c r="H157" s="85">
        <v>-1.6</v>
      </c>
      <c r="I157" s="85">
        <v>-1.6</v>
      </c>
      <c r="J157" s="85">
        <v>0.94813691096994424</v>
      </c>
      <c r="K157" s="85">
        <v>6.1824770019918729</v>
      </c>
      <c r="L157" s="85">
        <v>-0.86193373091796033</v>
      </c>
      <c r="M157" s="85">
        <v>-2.0686801820438561</v>
      </c>
      <c r="N157" s="14"/>
      <c r="O157" s="14"/>
      <c r="P157" s="88">
        <v>2.5880000000000001</v>
      </c>
    </row>
    <row r="158" spans="2:16">
      <c r="B158" s="85">
        <v>1</v>
      </c>
      <c r="C158" s="85">
        <v>0.5625</v>
      </c>
      <c r="D158" s="85">
        <v>0</v>
      </c>
      <c r="E158" s="85">
        <v>0</v>
      </c>
      <c r="F158" s="85">
        <v>0</v>
      </c>
      <c r="G158" s="85">
        <v>0</v>
      </c>
      <c r="H158" s="85">
        <v>0</v>
      </c>
      <c r="I158" s="85">
        <v>0</v>
      </c>
      <c r="J158" s="85">
        <v>-1.8962738219398885</v>
      </c>
      <c r="K158" s="85">
        <v>-0.86193373091796033</v>
      </c>
      <c r="L158" s="85">
        <v>5.826887734901705</v>
      </c>
      <c r="M158" s="85">
        <v>-2.0686801820438561</v>
      </c>
      <c r="N158" s="14"/>
      <c r="O158" s="14"/>
      <c r="P158" s="88">
        <v>7.1589999999999998</v>
      </c>
    </row>
    <row r="159" spans="2:16">
      <c r="B159" s="85">
        <v>1</v>
      </c>
      <c r="C159" s="85">
        <v>0.59375</v>
      </c>
      <c r="D159" s="85">
        <v>0</v>
      </c>
      <c r="E159" s="85">
        <v>0</v>
      </c>
      <c r="F159" s="85">
        <v>0</v>
      </c>
      <c r="G159" s="85">
        <v>0</v>
      </c>
      <c r="H159" s="85">
        <v>0</v>
      </c>
      <c r="I159" s="85">
        <v>0</v>
      </c>
      <c r="J159" s="85">
        <v>0</v>
      </c>
      <c r="K159" s="85">
        <v>-2.0686801820438561</v>
      </c>
      <c r="L159" s="85">
        <v>-2.0686801820438561</v>
      </c>
      <c r="M159" s="85">
        <v>5.1373603640877121</v>
      </c>
      <c r="N159" s="14"/>
      <c r="O159" s="14"/>
      <c r="P159" s="88">
        <v>6.585</v>
      </c>
    </row>
    <row r="160" spans="2:16">
      <c r="C160" s="34"/>
      <c r="D160" s="34"/>
      <c r="E160" s="34"/>
    </row>
    <row r="161" spans="2:13">
      <c r="C161" s="34"/>
      <c r="D161" s="34"/>
      <c r="E161" s="34"/>
    </row>
    <row r="162" spans="2:13">
      <c r="B162" s="75" t="s">
        <v>121</v>
      </c>
      <c r="C162" s="34"/>
      <c r="D162" s="34"/>
      <c r="E162" s="34"/>
      <c r="G162" s="34"/>
    </row>
    <row r="163" spans="2:13">
      <c r="B163" s="89">
        <f t="array" ref="B163:M174">MINVERSE(B148:M159)</f>
        <v>9.7875518516138857</v>
      </c>
      <c r="C163" s="89">
        <v>-16.11053246159641</v>
      </c>
      <c r="D163" s="89">
        <v>-0.62499999999999978</v>
      </c>
      <c r="E163" s="89">
        <v>-0.18636295392917621</v>
      </c>
      <c r="F163" s="89">
        <v>0.18636295392917882</v>
      </c>
      <c r="G163" s="89">
        <v>-0.59204443089376613</v>
      </c>
      <c r="H163" s="89">
        <v>-0.65795556910623332</v>
      </c>
      <c r="I163" s="89">
        <v>0.42215926151769928</v>
      </c>
      <c r="J163" s="89">
        <v>-0.91007516415715628</v>
      </c>
      <c r="K163" s="89">
        <v>-3.8640799460347465E-2</v>
      </c>
      <c r="L163" s="89">
        <v>-0.52183533850837605</v>
      </c>
      <c r="M163" s="89">
        <v>-0.26888693487841758</v>
      </c>
    </row>
    <row r="164" spans="2:13">
      <c r="B164" s="89">
        <v>-16.110532461596428</v>
      </c>
      <c r="C164" s="89">
        <v>28.109631494446173</v>
      </c>
      <c r="D164" s="89">
        <v>0.62500000000000011</v>
      </c>
      <c r="E164" s="89">
        <v>7.7415423913135772E-2</v>
      </c>
      <c r="F164" s="89">
        <v>-0.70241542391314027</v>
      </c>
      <c r="G164" s="89">
        <v>0.42862313586970729</v>
      </c>
      <c r="H164" s="89">
        <v>0.50887686413029287</v>
      </c>
      <c r="I164" s="89">
        <v>-1.3868961440217049</v>
      </c>
      <c r="J164" s="89">
        <v>0.85664736126149743</v>
      </c>
      <c r="K164" s="89">
        <v>-0.69851275543539415</v>
      </c>
      <c r="L164" s="89">
        <v>0.10132263462554021</v>
      </c>
      <c r="M164" s="89">
        <v>-0.35328582724115765</v>
      </c>
    </row>
    <row r="165" spans="2:13">
      <c r="B165" s="89">
        <v>-0.62499999999999722</v>
      </c>
      <c r="C165" s="89">
        <v>0.62499999999999534</v>
      </c>
      <c r="D165" s="89">
        <v>0.62499999999999967</v>
      </c>
      <c r="E165" s="89">
        <v>-1.1275702593849246E-16</v>
      </c>
      <c r="F165" s="89">
        <v>-8.6736173798840355E-17</v>
      </c>
      <c r="G165" s="89">
        <v>0.31249999999999961</v>
      </c>
      <c r="H165" s="89">
        <v>0.31249999999999967</v>
      </c>
      <c r="I165" s="89">
        <v>0.15625000000000019</v>
      </c>
      <c r="J165" s="89">
        <v>0.31249999999999944</v>
      </c>
      <c r="K165" s="89">
        <v>0.23437499999999992</v>
      </c>
      <c r="L165" s="89">
        <v>0.27343749999999956</v>
      </c>
      <c r="M165" s="89">
        <v>0.25390625</v>
      </c>
    </row>
    <row r="166" spans="2:13">
      <c r="B166" s="89">
        <v>-0.18636295392917601</v>
      </c>
      <c r="C166" s="89">
        <v>7.741542391313537E-2</v>
      </c>
      <c r="D166" s="89">
        <v>-1.0723745124220261E-16</v>
      </c>
      <c r="E166" s="89">
        <v>0.58972035088024077</v>
      </c>
      <c r="F166" s="89">
        <v>3.5279649119759178E-2</v>
      </c>
      <c r="G166" s="89">
        <v>0.2595805263203611</v>
      </c>
      <c r="H166" s="89">
        <v>5.2919473679638646E-2</v>
      </c>
      <c r="I166" s="89">
        <v>0.14743008772006033</v>
      </c>
      <c r="J166" s="89">
        <v>0.15564400447782695</v>
      </c>
      <c r="K166" s="89">
        <v>0.11213021927843446</v>
      </c>
      <c r="L166" s="89">
        <v>0.13707735622168069</v>
      </c>
      <c r="M166" s="89">
        <v>0.12767808215640278</v>
      </c>
    </row>
    <row r="167" spans="2:13">
      <c r="B167" s="89">
        <v>0.18636295392917776</v>
      </c>
      <c r="C167" s="89">
        <v>-0.70241542391313805</v>
      </c>
      <c r="D167" s="89">
        <v>-1.6754890158215014E-16</v>
      </c>
      <c r="E167" s="89">
        <v>3.5279649119759136E-2</v>
      </c>
      <c r="F167" s="89">
        <v>0.58972035088024088</v>
      </c>
      <c r="G167" s="89">
        <v>5.2919473679638562E-2</v>
      </c>
      <c r="H167" s="89">
        <v>0.25958052632036116</v>
      </c>
      <c r="I167" s="89">
        <v>0.32131991227993967</v>
      </c>
      <c r="J167" s="89">
        <v>0.15685599552217275</v>
      </c>
      <c r="K167" s="89">
        <v>0.27849478072156553</v>
      </c>
      <c r="L167" s="89">
        <v>0.21448514377831929</v>
      </c>
      <c r="M167" s="89">
        <v>0.243415667843597</v>
      </c>
    </row>
    <row r="168" spans="2:13">
      <c r="B168" s="89">
        <v>-0.59204443089376257</v>
      </c>
      <c r="C168" s="89">
        <v>0.42862313586970074</v>
      </c>
      <c r="D168" s="89">
        <v>0.31249999999999967</v>
      </c>
      <c r="E168" s="89">
        <v>0.25958052632036116</v>
      </c>
      <c r="F168" s="89">
        <v>5.2919473679638722E-2</v>
      </c>
      <c r="G168" s="89">
        <v>0.54562078948054149</v>
      </c>
      <c r="H168" s="89">
        <v>0.23562921051945779</v>
      </c>
      <c r="I168" s="89">
        <v>0.29927013158009058</v>
      </c>
      <c r="J168" s="89">
        <v>0.38971600671674012</v>
      </c>
      <c r="K168" s="89">
        <v>0.28538282891765165</v>
      </c>
      <c r="L168" s="89">
        <v>0.34233478433252074</v>
      </c>
      <c r="M168" s="89">
        <v>0.31847024823460418</v>
      </c>
    </row>
    <row r="169" spans="2:13">
      <c r="B169" s="89">
        <v>-0.6579555691062311</v>
      </c>
      <c r="C169" s="89">
        <v>0.50887686413028876</v>
      </c>
      <c r="D169" s="89">
        <v>0.31249999999999961</v>
      </c>
      <c r="E169" s="89">
        <v>5.2919473679638569E-2</v>
      </c>
      <c r="F169" s="89">
        <v>0.25958052632036116</v>
      </c>
      <c r="G169" s="89">
        <v>0.2356292105194577</v>
      </c>
      <c r="H169" s="89">
        <v>0.54562078948054149</v>
      </c>
      <c r="I169" s="89">
        <v>0.24760486841990983</v>
      </c>
      <c r="J169" s="89">
        <v>0.39153399328325855</v>
      </c>
      <c r="K169" s="89">
        <v>0.37867967108234818</v>
      </c>
      <c r="L169" s="89">
        <v>0.38032146566747826</v>
      </c>
      <c r="M169" s="89">
        <v>0.37488912676539571</v>
      </c>
    </row>
    <row r="170" spans="2:13">
      <c r="B170" s="89">
        <v>0.42215926151770666</v>
      </c>
      <c r="C170" s="89">
        <v>-1.3868961440217167</v>
      </c>
      <c r="D170" s="89">
        <v>0.15624999999999972</v>
      </c>
      <c r="E170" s="89">
        <v>0.14743008772006022</v>
      </c>
      <c r="F170" s="89">
        <v>0.32131991227993995</v>
      </c>
      <c r="G170" s="89">
        <v>0.29927013158009003</v>
      </c>
      <c r="H170" s="89">
        <v>0.24760486841990953</v>
      </c>
      <c r="I170" s="89">
        <v>0.6227950219300149</v>
      </c>
      <c r="J170" s="89">
        <v>0.27328600111945672</v>
      </c>
      <c r="K170" s="89">
        <v>0.4381888048196087</v>
      </c>
      <c r="L170" s="89">
        <v>0.3565349640554204</v>
      </c>
      <c r="M170" s="89">
        <v>0.39813045803910041</v>
      </c>
    </row>
    <row r="171" spans="2:13">
      <c r="B171" s="89">
        <v>-0.91007516415715761</v>
      </c>
      <c r="C171" s="89">
        <v>0.85664736126149887</v>
      </c>
      <c r="D171" s="89">
        <v>0.31249999999999961</v>
      </c>
      <c r="E171" s="89">
        <v>0.155644004477827</v>
      </c>
      <c r="F171" s="89">
        <v>0.15685599552217278</v>
      </c>
      <c r="G171" s="89">
        <v>0.38971600671674028</v>
      </c>
      <c r="H171" s="89">
        <v>0.39153399328325883</v>
      </c>
      <c r="I171" s="89">
        <v>0.27328600111945711</v>
      </c>
      <c r="J171" s="89">
        <v>0.64439083594961111</v>
      </c>
      <c r="K171" s="89">
        <v>0.33597022089412332</v>
      </c>
      <c r="L171" s="89">
        <v>0.47683331440393217</v>
      </c>
      <c r="M171" s="89">
        <v>0.40543610164756072</v>
      </c>
    </row>
    <row r="172" spans="2:13">
      <c r="B172" s="89">
        <v>-3.8640799460346244E-2</v>
      </c>
      <c r="C172" s="89">
        <v>-0.69851275543539582</v>
      </c>
      <c r="D172" s="89">
        <v>0.23437499999999967</v>
      </c>
      <c r="E172" s="89">
        <v>0.1121302192784344</v>
      </c>
      <c r="F172" s="89">
        <v>0.27849478072156558</v>
      </c>
      <c r="G172" s="89">
        <v>0.28538282891765138</v>
      </c>
      <c r="H172" s="89">
        <v>0.37867967108234807</v>
      </c>
      <c r="I172" s="89">
        <v>0.43818880481960865</v>
      </c>
      <c r="J172" s="89">
        <v>0.33597022089412298</v>
      </c>
      <c r="K172" s="89">
        <v>0.64322388719017587</v>
      </c>
      <c r="L172" s="89">
        <v>0.46886046580907476</v>
      </c>
      <c r="M172" s="89">
        <v>0.53605926285838157</v>
      </c>
    </row>
    <row r="173" spans="2:13">
      <c r="B173" s="89">
        <v>-0.52183533850837849</v>
      </c>
      <c r="C173" s="89">
        <v>0.10132263462554413</v>
      </c>
      <c r="D173" s="89">
        <v>0.27343749999999961</v>
      </c>
      <c r="E173" s="89">
        <v>0.13707735622168069</v>
      </c>
      <c r="F173" s="89">
        <v>0.21448514377831926</v>
      </c>
      <c r="G173" s="89">
        <v>0.34233478433252074</v>
      </c>
      <c r="H173" s="89">
        <v>0.38032146566747849</v>
      </c>
      <c r="I173" s="89">
        <v>0.3565349640554204</v>
      </c>
      <c r="J173" s="89">
        <v>0.47683331440393228</v>
      </c>
      <c r="K173" s="89">
        <v>0.46886046580907498</v>
      </c>
      <c r="L173" s="89">
        <v>0.67074863560283893</v>
      </c>
      <c r="M173" s="89">
        <v>0.54875686885315855</v>
      </c>
    </row>
    <row r="174" spans="2:13">
      <c r="B174" s="89">
        <v>-0.26888693487841092</v>
      </c>
      <c r="C174" s="89">
        <v>-0.35328582724116914</v>
      </c>
      <c r="D174" s="89">
        <v>0.25390624999999967</v>
      </c>
      <c r="E174" s="89">
        <v>0.12767808215640272</v>
      </c>
      <c r="F174" s="89">
        <v>0.24341566784359725</v>
      </c>
      <c r="G174" s="89">
        <v>0.31847024823460385</v>
      </c>
      <c r="H174" s="89">
        <v>0.37488912676539554</v>
      </c>
      <c r="I174" s="89">
        <v>0.39813045803910085</v>
      </c>
      <c r="J174" s="89">
        <v>0.40543610164756028</v>
      </c>
      <c r="K174" s="89">
        <v>0.53605926285838179</v>
      </c>
      <c r="L174" s="89">
        <v>0.54875686885315833</v>
      </c>
      <c r="M174" s="89">
        <v>0.72464996881663857</v>
      </c>
    </row>
    <row r="176" spans="2:13">
      <c r="C176" t="s">
        <v>123</v>
      </c>
    </row>
    <row r="177" spans="2:8">
      <c r="C177" s="41">
        <f t="array" ref="C177:C188">MMULT(B163:M174,P148:P159)</f>
        <v>20.19707201509112</v>
      </c>
    </row>
    <row r="178" spans="2:8">
      <c r="C178" s="83">
        <v>-23.951653079086221</v>
      </c>
    </row>
    <row r="179" spans="2:8">
      <c r="C179" s="42">
        <v>-8.4376949871511897E-15</v>
      </c>
    </row>
    <row r="180" spans="2:8">
      <c r="C180" s="42">
        <v>0.21250443463457469</v>
      </c>
    </row>
    <row r="181" spans="2:8">
      <c r="C181" s="42">
        <v>-0.21250443463457414</v>
      </c>
      <c r="F181" s="34"/>
      <c r="G181" s="34"/>
      <c r="H181" s="34"/>
    </row>
    <row r="182" spans="2:8">
      <c r="C182" s="36">
        <v>0.31875665195185965</v>
      </c>
      <c r="F182" s="34"/>
      <c r="G182" s="34"/>
      <c r="H182" s="34"/>
    </row>
    <row r="183" spans="2:8">
      <c r="C183" s="36">
        <v>-0.31875665195187874</v>
      </c>
      <c r="F183" s="34"/>
      <c r="G183" s="34"/>
      <c r="H183" s="34"/>
    </row>
    <row r="184" spans="2:8">
      <c r="C184" s="36">
        <v>5.3126108658664073E-2</v>
      </c>
      <c r="F184" s="34"/>
      <c r="G184" s="34"/>
      <c r="H184" s="34"/>
    </row>
    <row r="185" spans="2:8">
      <c r="C185" s="36">
        <v>0.92751019895637832</v>
      </c>
      <c r="F185" s="34"/>
      <c r="G185" s="34"/>
      <c r="H185" s="34"/>
    </row>
    <row r="186" spans="2:8">
      <c r="C186" s="36">
        <v>-0.60127882512474606</v>
      </c>
      <c r="F186" s="34"/>
      <c r="G186" s="34"/>
      <c r="H186" s="34"/>
    </row>
    <row r="187" spans="2:8">
      <c r="C187" s="36">
        <v>0.28429455280848082</v>
      </c>
      <c r="F187" s="34"/>
      <c r="G187" s="34"/>
      <c r="H187" s="34"/>
    </row>
    <row r="188" spans="2:8">
      <c r="C188" s="36">
        <v>-9.0546658686596615E-3</v>
      </c>
      <c r="F188" s="34"/>
      <c r="G188" s="34"/>
      <c r="H188" s="34"/>
    </row>
    <row r="189" spans="2:8">
      <c r="F189" s="34"/>
      <c r="G189" s="34"/>
      <c r="H189" s="34"/>
    </row>
    <row r="190" spans="2:8">
      <c r="C190" t="s">
        <v>124</v>
      </c>
      <c r="F190" s="34"/>
      <c r="G190" s="34"/>
      <c r="H190" s="34"/>
    </row>
    <row r="191" spans="2:8">
      <c r="B191" s="2" t="s">
        <v>42</v>
      </c>
      <c r="C191" s="41">
        <f t="array" ref="C191">C177</f>
        <v>20.19707201509112</v>
      </c>
      <c r="F191" s="34"/>
      <c r="G191" s="34"/>
    </row>
    <row r="192" spans="2:8">
      <c r="B192" s="2" t="s">
        <v>129</v>
      </c>
      <c r="C192" s="83">
        <f>0</f>
        <v>0</v>
      </c>
      <c r="F192" s="34"/>
      <c r="G192" s="34"/>
    </row>
    <row r="193" spans="2:7">
      <c r="B193" s="2" t="s">
        <v>131</v>
      </c>
      <c r="C193" s="83">
        <f t="array" ref="C193">C178</f>
        <v>-23.951653079086221</v>
      </c>
      <c r="F193" s="34"/>
      <c r="G193" s="34"/>
    </row>
    <row r="194" spans="2:7">
      <c r="B194" s="2">
        <v>1</v>
      </c>
      <c r="C194" s="42">
        <f t="array" ref="C194:C203">C179:C188</f>
        <v>-8.4376949871511897E-15</v>
      </c>
      <c r="D194" s="34"/>
    </row>
    <row r="195" spans="2:7">
      <c r="B195" s="2">
        <v>2</v>
      </c>
      <c r="C195" s="42">
        <v>0.21250443463457469</v>
      </c>
      <c r="D195" s="34"/>
    </row>
    <row r="196" spans="2:7">
      <c r="B196" s="2">
        <v>3</v>
      </c>
      <c r="C196" s="42">
        <v>-0.21250443463457414</v>
      </c>
      <c r="D196" s="34"/>
    </row>
    <row r="197" spans="2:7">
      <c r="B197" s="2">
        <v>4</v>
      </c>
      <c r="C197" s="36">
        <v>0.31875665195185965</v>
      </c>
    </row>
    <row r="198" spans="2:7">
      <c r="B198" s="2">
        <v>5</v>
      </c>
      <c r="C198" s="36">
        <v>-0.31875665195187874</v>
      </c>
    </row>
    <row r="199" spans="2:7">
      <c r="B199" s="2">
        <v>6</v>
      </c>
      <c r="C199" s="36">
        <v>5.3126108658664073E-2</v>
      </c>
    </row>
    <row r="200" spans="2:7">
      <c r="B200" s="2">
        <v>7</v>
      </c>
      <c r="C200" s="36">
        <v>0.92751019895637832</v>
      </c>
    </row>
    <row r="201" spans="2:7">
      <c r="B201" s="2">
        <v>8</v>
      </c>
      <c r="C201" s="36">
        <v>-0.60127882512474606</v>
      </c>
    </row>
    <row r="202" spans="2:7">
      <c r="B202" s="2">
        <v>9</v>
      </c>
      <c r="C202" s="36">
        <v>0.28429455280848082</v>
      </c>
    </row>
    <row r="203" spans="2:7">
      <c r="B203" s="2">
        <v>10</v>
      </c>
      <c r="C203" s="36">
        <v>-9.0546658686596615E-3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workbookViewId="0">
      <selection activeCell="P23" sqref="P23"/>
    </sheetView>
  </sheetViews>
  <sheetFormatPr baseColWidth="10" defaultColWidth="8.83203125" defaultRowHeight="15" x14ac:dyDescent="0"/>
  <cols>
    <col min="1" max="14" width="9.33203125" customWidth="1"/>
  </cols>
  <sheetData>
    <row r="1" spans="1:6">
      <c r="A1" t="s">
        <v>99</v>
      </c>
      <c r="B1" t="s">
        <v>60</v>
      </c>
      <c r="C1" t="s">
        <v>61</v>
      </c>
      <c r="D1" t="s">
        <v>100</v>
      </c>
      <c r="E1" t="s">
        <v>101</v>
      </c>
      <c r="F1" t="s">
        <v>82</v>
      </c>
    </row>
    <row r="2" spans="1:6">
      <c r="A2">
        <v>1</v>
      </c>
      <c r="B2">
        <v>0</v>
      </c>
      <c r="C2">
        <v>0</v>
      </c>
      <c r="D2">
        <v>-99</v>
      </c>
      <c r="E2">
        <v>-99</v>
      </c>
      <c r="F2">
        <v>0</v>
      </c>
    </row>
    <row r="3" spans="1:6">
      <c r="A3">
        <v>2</v>
      </c>
      <c r="B3">
        <v>0</v>
      </c>
      <c r="C3">
        <v>0</v>
      </c>
      <c r="D3">
        <v>-99</v>
      </c>
      <c r="E3">
        <v>-99</v>
      </c>
      <c r="F3">
        <v>0</v>
      </c>
    </row>
    <row r="4" spans="1:6">
      <c r="A4">
        <v>3</v>
      </c>
      <c r="B4">
        <v>1</v>
      </c>
      <c r="C4">
        <v>1</v>
      </c>
      <c r="D4">
        <v>-99</v>
      </c>
      <c r="E4">
        <v>-99</v>
      </c>
      <c r="F4">
        <v>1</v>
      </c>
    </row>
    <row r="5" spans="1:6">
      <c r="A5">
        <v>4</v>
      </c>
      <c r="B5">
        <v>2</v>
      </c>
      <c r="C5">
        <v>2</v>
      </c>
      <c r="D5">
        <v>-99</v>
      </c>
      <c r="E5">
        <v>-99</v>
      </c>
      <c r="F5">
        <v>1</v>
      </c>
    </row>
    <row r="6" spans="1:6">
      <c r="A6">
        <v>5</v>
      </c>
      <c r="B6">
        <v>2</v>
      </c>
      <c r="C6">
        <v>2</v>
      </c>
      <c r="D6">
        <v>-99</v>
      </c>
      <c r="E6">
        <v>-99</v>
      </c>
      <c r="F6">
        <v>1</v>
      </c>
    </row>
    <row r="7" spans="1:6">
      <c r="A7">
        <v>6</v>
      </c>
      <c r="B7">
        <v>3</v>
      </c>
      <c r="C7">
        <v>4</v>
      </c>
      <c r="D7">
        <v>1</v>
      </c>
      <c r="E7">
        <v>7.7359999999999998</v>
      </c>
      <c r="F7">
        <v>0.5</v>
      </c>
    </row>
    <row r="8" spans="1:6">
      <c r="A8">
        <v>7</v>
      </c>
      <c r="B8">
        <v>3</v>
      </c>
      <c r="C8">
        <v>5</v>
      </c>
      <c r="D8">
        <v>2</v>
      </c>
      <c r="E8">
        <v>6.4880000000000004</v>
      </c>
      <c r="F8">
        <v>0.5</v>
      </c>
    </row>
    <row r="9" spans="1:6">
      <c r="A9">
        <v>8</v>
      </c>
      <c r="B9">
        <v>6</v>
      </c>
      <c r="C9">
        <v>5</v>
      </c>
      <c r="D9">
        <v>1</v>
      </c>
      <c r="E9">
        <v>3.036</v>
      </c>
      <c r="F9">
        <v>0.5</v>
      </c>
    </row>
    <row r="10" spans="1:6">
      <c r="A10">
        <v>9</v>
      </c>
      <c r="B10">
        <v>6</v>
      </c>
      <c r="C10">
        <v>7</v>
      </c>
      <c r="D10">
        <v>2</v>
      </c>
      <c r="E10">
        <v>11.887</v>
      </c>
      <c r="F10">
        <v>0.5</v>
      </c>
    </row>
    <row r="11" spans="1:6">
      <c r="A11">
        <v>10</v>
      </c>
      <c r="B11">
        <v>8</v>
      </c>
      <c r="C11">
        <v>7</v>
      </c>
      <c r="D11">
        <v>1</v>
      </c>
      <c r="E11">
        <v>2.5880000000000001</v>
      </c>
      <c r="F11">
        <v>0.5</v>
      </c>
    </row>
    <row r="12" spans="1:6">
      <c r="A12">
        <v>11</v>
      </c>
      <c r="B12">
        <v>9</v>
      </c>
      <c r="C12">
        <v>10</v>
      </c>
      <c r="D12">
        <v>2</v>
      </c>
      <c r="E12">
        <v>7.1589999999999998</v>
      </c>
      <c r="F12">
        <v>0.42187999999999998</v>
      </c>
    </row>
    <row r="13" spans="1:6">
      <c r="A13">
        <v>12</v>
      </c>
      <c r="B13">
        <v>11</v>
      </c>
      <c r="C13">
        <v>10</v>
      </c>
      <c r="D13">
        <v>1</v>
      </c>
      <c r="E13">
        <v>6.585</v>
      </c>
      <c r="F13">
        <v>0.38672000000000001</v>
      </c>
    </row>
    <row r="16" spans="1:6">
      <c r="C16" s="15"/>
      <c r="D16" t="s">
        <v>102</v>
      </c>
    </row>
    <row r="17" spans="1:13">
      <c r="C17" s="58"/>
      <c r="D17" t="s">
        <v>103</v>
      </c>
    </row>
    <row r="18" spans="1:13">
      <c r="C18" s="59"/>
      <c r="D18" t="s">
        <v>104</v>
      </c>
    </row>
    <row r="19" spans="1:13">
      <c r="C19" s="60"/>
      <c r="D19" t="s">
        <v>105</v>
      </c>
    </row>
    <row r="21" spans="1:13">
      <c r="A21" t="s">
        <v>85</v>
      </c>
      <c r="B21">
        <v>25</v>
      </c>
    </row>
    <row r="22" spans="1:13">
      <c r="A22" t="s">
        <v>86</v>
      </c>
      <c r="B22">
        <v>40</v>
      </c>
    </row>
    <row r="23" spans="1:13">
      <c r="A23" t="s">
        <v>141</v>
      </c>
      <c r="B23">
        <v>10</v>
      </c>
    </row>
    <row r="24" spans="1:13">
      <c r="A24" s="34"/>
      <c r="B24" s="34"/>
    </row>
    <row r="25" spans="1:13">
      <c r="A25" s="34" t="s">
        <v>142</v>
      </c>
      <c r="B25" s="34">
        <f>B22/B21</f>
        <v>1.6</v>
      </c>
    </row>
    <row r="26" spans="1:13">
      <c r="A26" t="s">
        <v>143</v>
      </c>
      <c r="B26">
        <f t="array" ref="B26">B22/B23</f>
        <v>4</v>
      </c>
    </row>
    <row r="29" spans="1:13">
      <c r="D29" s="61" t="s">
        <v>106</v>
      </c>
    </row>
    <row r="30" spans="1:13">
      <c r="D30" s="59">
        <v>1</v>
      </c>
      <c r="E30" s="59">
        <v>0</v>
      </c>
      <c r="F30" s="59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</row>
    <row r="31" spans="1:13">
      <c r="D31" s="59">
        <v>0</v>
      </c>
      <c r="E31" s="59">
        <v>1</v>
      </c>
      <c r="F31" s="59">
        <v>0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  <c r="M31" s="78">
        <v>0</v>
      </c>
    </row>
    <row r="32" spans="1:13">
      <c r="D32" s="59">
        <v>0</v>
      </c>
      <c r="E32" s="59">
        <v>0</v>
      </c>
      <c r="F32" s="59">
        <v>1</v>
      </c>
      <c r="G32" s="78">
        <v>0</v>
      </c>
      <c r="H32" s="78">
        <v>0</v>
      </c>
      <c r="I32" s="78">
        <v>0</v>
      </c>
      <c r="J32" s="78">
        <v>0</v>
      </c>
      <c r="K32" s="78">
        <v>0</v>
      </c>
      <c r="L32" s="78">
        <v>0</v>
      </c>
      <c r="M32" s="78">
        <v>0</v>
      </c>
    </row>
    <row r="33" spans="4:13">
      <c r="D33" s="78">
        <v>0.5</v>
      </c>
      <c r="E33" s="78">
        <v>0.5</v>
      </c>
      <c r="F33" s="78">
        <v>0</v>
      </c>
      <c r="G33" s="60">
        <v>1</v>
      </c>
      <c r="H33" s="60">
        <v>0</v>
      </c>
      <c r="I33" s="60">
        <v>0</v>
      </c>
      <c r="J33" s="60">
        <v>0</v>
      </c>
      <c r="K33" s="60">
        <v>0</v>
      </c>
      <c r="L33" s="60">
        <v>0</v>
      </c>
      <c r="M33" s="60">
        <v>0</v>
      </c>
    </row>
    <row r="34" spans="4:13">
      <c r="D34" s="78">
        <v>0.5</v>
      </c>
      <c r="E34" s="78">
        <v>0</v>
      </c>
      <c r="F34" s="78">
        <v>0.5</v>
      </c>
      <c r="G34" s="60">
        <v>0</v>
      </c>
      <c r="H34" s="60">
        <v>1</v>
      </c>
      <c r="I34" s="60">
        <v>0</v>
      </c>
      <c r="J34" s="60">
        <v>0</v>
      </c>
      <c r="K34" s="60">
        <v>0</v>
      </c>
      <c r="L34" s="60">
        <v>0</v>
      </c>
      <c r="M34" s="60">
        <v>0</v>
      </c>
    </row>
    <row r="35" spans="4:13">
      <c r="D35" s="78">
        <v>0.25</v>
      </c>
      <c r="E35" s="78">
        <v>0.25</v>
      </c>
      <c r="F35" s="78">
        <v>0.5</v>
      </c>
      <c r="G35" s="60">
        <v>0.5</v>
      </c>
      <c r="H35" s="60">
        <v>0</v>
      </c>
      <c r="I35" s="60">
        <v>1</v>
      </c>
      <c r="J35" s="60">
        <v>0</v>
      </c>
      <c r="K35" s="60">
        <v>0</v>
      </c>
      <c r="L35" s="60">
        <v>0</v>
      </c>
      <c r="M35" s="60">
        <v>0</v>
      </c>
    </row>
    <row r="36" spans="4:13">
      <c r="D36" s="78">
        <v>0.5</v>
      </c>
      <c r="E36" s="78">
        <v>0.25</v>
      </c>
      <c r="F36" s="78">
        <v>0.25</v>
      </c>
      <c r="G36" s="60">
        <v>0.5</v>
      </c>
      <c r="H36" s="60">
        <v>0.5</v>
      </c>
      <c r="I36" s="60">
        <v>0</v>
      </c>
      <c r="J36" s="60">
        <v>1</v>
      </c>
      <c r="K36" s="60">
        <v>0</v>
      </c>
      <c r="L36" s="60">
        <v>0</v>
      </c>
      <c r="M36" s="60">
        <v>0</v>
      </c>
    </row>
    <row r="37" spans="4:13">
      <c r="D37" s="78">
        <v>0.375</v>
      </c>
      <c r="E37" s="78">
        <v>0.125</v>
      </c>
      <c r="F37" s="78">
        <v>0.5</v>
      </c>
      <c r="G37" s="60">
        <v>0.25</v>
      </c>
      <c r="H37" s="60">
        <v>0.5</v>
      </c>
      <c r="I37" s="60">
        <v>0.5</v>
      </c>
      <c r="J37" s="60">
        <v>0</v>
      </c>
      <c r="K37" s="60">
        <v>1</v>
      </c>
      <c r="L37" s="60">
        <v>0</v>
      </c>
      <c r="M37" s="60">
        <v>0</v>
      </c>
    </row>
    <row r="38" spans="4:13">
      <c r="D38" s="78">
        <v>0.4375</v>
      </c>
      <c r="E38" s="78">
        <v>0.1875</v>
      </c>
      <c r="F38" s="78">
        <v>0.375</v>
      </c>
      <c r="G38" s="60">
        <v>0.375</v>
      </c>
      <c r="H38" s="60">
        <v>0.5</v>
      </c>
      <c r="I38" s="60">
        <v>0.25</v>
      </c>
      <c r="J38" s="60">
        <v>0.5</v>
      </c>
      <c r="K38" s="60">
        <v>0.5</v>
      </c>
      <c r="L38" s="60">
        <v>1</v>
      </c>
      <c r="M38" s="60">
        <v>0</v>
      </c>
    </row>
    <row r="39" spans="4:13">
      <c r="D39" s="78">
        <v>0.40625</v>
      </c>
      <c r="E39" s="78">
        <v>0.15625</v>
      </c>
      <c r="F39" s="78">
        <v>0.4375</v>
      </c>
      <c r="G39" s="60">
        <v>0.3125</v>
      </c>
      <c r="H39" s="60">
        <v>0.5</v>
      </c>
      <c r="I39" s="60">
        <v>0.375</v>
      </c>
      <c r="J39" s="60">
        <v>0.25</v>
      </c>
      <c r="K39" s="60">
        <v>0.75</v>
      </c>
      <c r="L39" s="60">
        <v>0.5</v>
      </c>
      <c r="M39" s="60">
        <v>1</v>
      </c>
    </row>
    <row r="40" spans="4:13" s="44" customFormat="1"/>
    <row r="41" spans="4:13">
      <c r="D41" s="61" t="s">
        <v>107</v>
      </c>
    </row>
    <row r="42" spans="4:13">
      <c r="D42" s="59">
        <v>1</v>
      </c>
      <c r="E42" s="59">
        <v>0</v>
      </c>
      <c r="F42" s="59">
        <v>0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0</v>
      </c>
    </row>
    <row r="43" spans="4:13">
      <c r="D43" s="59">
        <v>0</v>
      </c>
      <c r="E43" s="59">
        <v>1</v>
      </c>
      <c r="F43" s="59">
        <v>0</v>
      </c>
      <c r="G43" s="78">
        <v>0</v>
      </c>
      <c r="H43" s="78">
        <v>0</v>
      </c>
      <c r="I43" s="78">
        <v>0</v>
      </c>
      <c r="J43" s="78">
        <v>0</v>
      </c>
      <c r="K43" s="78">
        <v>0</v>
      </c>
      <c r="L43" s="78">
        <v>0</v>
      </c>
      <c r="M43" s="78">
        <v>0</v>
      </c>
    </row>
    <row r="44" spans="4:13">
      <c r="D44" s="59">
        <v>0</v>
      </c>
      <c r="E44" s="59">
        <v>0</v>
      </c>
      <c r="F44" s="59">
        <v>1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</row>
    <row r="45" spans="4:13">
      <c r="D45" s="78">
        <v>0</v>
      </c>
      <c r="E45" s="78">
        <v>0</v>
      </c>
      <c r="F45" s="78">
        <v>0</v>
      </c>
      <c r="G45" s="60">
        <v>0.5</v>
      </c>
      <c r="H45" s="60">
        <v>0</v>
      </c>
      <c r="I45" s="60">
        <v>0</v>
      </c>
      <c r="J45" s="60">
        <v>0</v>
      </c>
      <c r="K45" s="60">
        <v>0</v>
      </c>
      <c r="L45" s="60">
        <v>0</v>
      </c>
      <c r="M45" s="60">
        <v>0</v>
      </c>
    </row>
    <row r="46" spans="4:13">
      <c r="D46" s="78">
        <v>0</v>
      </c>
      <c r="E46" s="78">
        <v>0</v>
      </c>
      <c r="F46" s="78">
        <v>0</v>
      </c>
      <c r="G46" s="60">
        <v>0</v>
      </c>
      <c r="H46" s="60">
        <v>0.5</v>
      </c>
      <c r="I46" s="60">
        <v>0</v>
      </c>
      <c r="J46" s="60">
        <v>0</v>
      </c>
      <c r="K46" s="60">
        <v>0</v>
      </c>
      <c r="L46" s="60">
        <v>0</v>
      </c>
      <c r="M46" s="60">
        <v>0</v>
      </c>
    </row>
    <row r="47" spans="4:13">
      <c r="D47" s="78">
        <v>0</v>
      </c>
      <c r="E47" s="78">
        <v>0</v>
      </c>
      <c r="F47" s="78">
        <v>0</v>
      </c>
      <c r="G47" s="60">
        <v>0</v>
      </c>
      <c r="H47" s="60">
        <v>0</v>
      </c>
      <c r="I47" s="60">
        <v>0.5</v>
      </c>
      <c r="J47" s="60">
        <v>0</v>
      </c>
      <c r="K47" s="60">
        <v>0</v>
      </c>
      <c r="L47" s="60">
        <v>0</v>
      </c>
      <c r="M47" s="60">
        <v>0</v>
      </c>
    </row>
    <row r="48" spans="4:13">
      <c r="D48" s="78">
        <v>0</v>
      </c>
      <c r="E48" s="78">
        <v>0</v>
      </c>
      <c r="F48" s="78">
        <v>0</v>
      </c>
      <c r="G48" s="60">
        <v>0</v>
      </c>
      <c r="H48" s="60">
        <v>0</v>
      </c>
      <c r="I48" s="60">
        <v>0</v>
      </c>
      <c r="J48" s="60">
        <v>0.5</v>
      </c>
      <c r="K48" s="60">
        <v>0</v>
      </c>
      <c r="L48" s="60">
        <v>0</v>
      </c>
      <c r="M48" s="60">
        <v>0</v>
      </c>
    </row>
    <row r="49" spans="4:13">
      <c r="D49" s="78">
        <v>0</v>
      </c>
      <c r="E49" s="78">
        <v>0</v>
      </c>
      <c r="F49" s="78">
        <v>0</v>
      </c>
      <c r="G49" s="60">
        <v>0</v>
      </c>
      <c r="H49" s="60">
        <v>0</v>
      </c>
      <c r="I49" s="60">
        <v>0</v>
      </c>
      <c r="J49" s="60">
        <v>0</v>
      </c>
      <c r="K49" s="60">
        <v>0.5</v>
      </c>
      <c r="L49" s="60">
        <v>0</v>
      </c>
      <c r="M49" s="60">
        <v>0</v>
      </c>
    </row>
    <row r="50" spans="4:13">
      <c r="D50" s="78">
        <v>0</v>
      </c>
      <c r="E50" s="78">
        <v>0</v>
      </c>
      <c r="F50" s="78">
        <v>0</v>
      </c>
      <c r="G50" s="60">
        <v>0</v>
      </c>
      <c r="H50" s="60">
        <v>0</v>
      </c>
      <c r="I50" s="60">
        <v>0</v>
      </c>
      <c r="J50" s="60">
        <v>0</v>
      </c>
      <c r="K50" s="60">
        <v>0</v>
      </c>
      <c r="L50" s="60">
        <v>0.42187999999999998</v>
      </c>
      <c r="M50" s="60">
        <v>0</v>
      </c>
    </row>
    <row r="51" spans="4:13">
      <c r="D51" s="78">
        <v>0</v>
      </c>
      <c r="E51" s="78">
        <v>0</v>
      </c>
      <c r="F51" s="78">
        <v>0</v>
      </c>
      <c r="G51" s="60">
        <v>0</v>
      </c>
      <c r="H51" s="60">
        <v>0</v>
      </c>
      <c r="I51" s="60">
        <v>0</v>
      </c>
      <c r="J51" s="60">
        <v>0</v>
      </c>
      <c r="K51" s="60">
        <v>0</v>
      </c>
      <c r="L51" s="60">
        <v>0</v>
      </c>
      <c r="M51" s="60">
        <v>0.38672000000000001</v>
      </c>
    </row>
    <row r="53" spans="4:13">
      <c r="D53" s="61" t="s">
        <v>84</v>
      </c>
    </row>
    <row r="54" spans="4:13">
      <c r="D54" s="71">
        <f t="array" ref="D54:M63">MMULT(MMULT(TRANSPOSE(MINVERSE(D30:M39)),MINVERSE(D42:M51)),MINVERSE(D30:M39))</f>
        <v>2</v>
      </c>
      <c r="E54" s="71">
        <v>0.5</v>
      </c>
      <c r="F54" s="71">
        <v>0.5</v>
      </c>
      <c r="G54" s="72">
        <v>-1</v>
      </c>
      <c r="H54" s="72">
        <v>-1</v>
      </c>
      <c r="I54" s="72">
        <v>0</v>
      </c>
      <c r="J54" s="72">
        <v>0</v>
      </c>
      <c r="K54" s="72">
        <v>0</v>
      </c>
      <c r="L54" s="72">
        <v>0</v>
      </c>
      <c r="M54" s="72">
        <v>0</v>
      </c>
    </row>
    <row r="55" spans="4:13">
      <c r="D55" s="71">
        <v>0.5</v>
      </c>
      <c r="E55" s="71">
        <v>1.5</v>
      </c>
      <c r="F55" s="71">
        <v>0</v>
      </c>
      <c r="G55" s="72">
        <v>-1</v>
      </c>
      <c r="H55" s="72">
        <v>0</v>
      </c>
      <c r="I55" s="72">
        <v>0</v>
      </c>
      <c r="J55" s="72">
        <v>0</v>
      </c>
      <c r="K55" s="72">
        <v>0</v>
      </c>
      <c r="L55" s="72">
        <v>0</v>
      </c>
      <c r="M55" s="72">
        <v>0</v>
      </c>
    </row>
    <row r="56" spans="4:13">
      <c r="D56" s="71">
        <v>0.5</v>
      </c>
      <c r="E56" s="71">
        <v>0</v>
      </c>
      <c r="F56" s="71">
        <v>2</v>
      </c>
      <c r="G56" s="72">
        <v>0.5</v>
      </c>
      <c r="H56" s="72">
        <v>-1</v>
      </c>
      <c r="I56" s="72">
        <v>-1</v>
      </c>
      <c r="J56" s="72">
        <v>0</v>
      </c>
      <c r="K56" s="72">
        <v>0</v>
      </c>
      <c r="L56" s="72">
        <v>0</v>
      </c>
      <c r="M56" s="72">
        <v>0</v>
      </c>
    </row>
    <row r="57" spans="4:13">
      <c r="D57" s="72">
        <v>-1</v>
      </c>
      <c r="E57" s="72">
        <v>-1</v>
      </c>
      <c r="F57" s="72">
        <v>0.5</v>
      </c>
      <c r="G57" s="73">
        <v>3</v>
      </c>
      <c r="H57" s="73">
        <v>0.5</v>
      </c>
      <c r="I57" s="73">
        <v>-1</v>
      </c>
      <c r="J57" s="73">
        <v>-1</v>
      </c>
      <c r="K57" s="73">
        <v>0</v>
      </c>
      <c r="L57" s="73">
        <v>0</v>
      </c>
      <c r="M57" s="73">
        <v>0</v>
      </c>
    </row>
    <row r="58" spans="4:13">
      <c r="D58" s="72">
        <v>-1</v>
      </c>
      <c r="E58" s="72">
        <v>0</v>
      </c>
      <c r="F58" s="72">
        <v>-1</v>
      </c>
      <c r="G58" s="73">
        <v>0.5</v>
      </c>
      <c r="H58" s="73">
        <v>3</v>
      </c>
      <c r="I58" s="73">
        <v>0.5</v>
      </c>
      <c r="J58" s="73">
        <v>-1</v>
      </c>
      <c r="K58" s="73">
        <v>-1</v>
      </c>
      <c r="L58" s="73">
        <v>0</v>
      </c>
      <c r="M58" s="73">
        <v>0</v>
      </c>
    </row>
    <row r="59" spans="4:13">
      <c r="D59" s="72">
        <v>0</v>
      </c>
      <c r="E59" s="72">
        <v>0</v>
      </c>
      <c r="F59" s="72">
        <v>-1</v>
      </c>
      <c r="G59" s="73">
        <v>-1</v>
      </c>
      <c r="H59" s="73">
        <v>0.5</v>
      </c>
      <c r="I59" s="73">
        <v>2.5</v>
      </c>
      <c r="J59" s="73">
        <v>0</v>
      </c>
      <c r="K59" s="73">
        <v>-1</v>
      </c>
      <c r="L59" s="73">
        <v>0</v>
      </c>
      <c r="M59" s="73">
        <v>0</v>
      </c>
    </row>
    <row r="60" spans="4:13">
      <c r="D60" s="72">
        <v>0</v>
      </c>
      <c r="E60" s="72">
        <v>0</v>
      </c>
      <c r="F60" s="72">
        <v>0</v>
      </c>
      <c r="G60" s="73">
        <v>-1</v>
      </c>
      <c r="H60" s="73">
        <v>-1</v>
      </c>
      <c r="I60" s="73">
        <v>0</v>
      </c>
      <c r="J60" s="73">
        <v>2.5925855693562152</v>
      </c>
      <c r="K60" s="73">
        <v>0.59258556935621509</v>
      </c>
      <c r="L60" s="73">
        <v>-1.1851711387124302</v>
      </c>
      <c r="M60" s="73">
        <v>0</v>
      </c>
    </row>
    <row r="61" spans="4:13">
      <c r="D61" s="72">
        <v>0</v>
      </c>
      <c r="E61" s="72">
        <v>0</v>
      </c>
      <c r="F61" s="72">
        <v>0</v>
      </c>
      <c r="G61" s="73">
        <v>0</v>
      </c>
      <c r="H61" s="73">
        <v>-1</v>
      </c>
      <c r="I61" s="73">
        <v>-1</v>
      </c>
      <c r="J61" s="73">
        <v>0.59258556935621509</v>
      </c>
      <c r="K61" s="73">
        <v>3.2390481262449202</v>
      </c>
      <c r="L61" s="73">
        <v>-0.53870858182372516</v>
      </c>
      <c r="M61" s="73">
        <v>-1.29292511377741</v>
      </c>
    </row>
    <row r="62" spans="4:13">
      <c r="D62" s="72">
        <v>0</v>
      </c>
      <c r="E62" s="72">
        <v>0</v>
      </c>
      <c r="F62" s="72">
        <v>0</v>
      </c>
      <c r="G62" s="73">
        <v>0</v>
      </c>
      <c r="H62" s="73">
        <v>0</v>
      </c>
      <c r="I62" s="73">
        <v>0</v>
      </c>
      <c r="J62" s="73">
        <v>-1.1851711387124302</v>
      </c>
      <c r="K62" s="73">
        <v>-0.53870858182372516</v>
      </c>
      <c r="L62" s="73">
        <v>3.0168048343135654</v>
      </c>
      <c r="M62" s="73">
        <v>-1.29292511377741</v>
      </c>
    </row>
    <row r="63" spans="4:13">
      <c r="D63" s="72">
        <v>0</v>
      </c>
      <c r="E63" s="72">
        <v>0</v>
      </c>
      <c r="F63" s="72">
        <v>0</v>
      </c>
      <c r="G63" s="73">
        <v>0</v>
      </c>
      <c r="H63" s="73">
        <v>0</v>
      </c>
      <c r="I63" s="73">
        <v>0</v>
      </c>
      <c r="J63" s="73">
        <v>0</v>
      </c>
      <c r="K63" s="73">
        <v>-1.29292511377741</v>
      </c>
      <c r="L63" s="73">
        <v>-1.29292511377741</v>
      </c>
      <c r="M63" s="73">
        <v>2.5858502275548201</v>
      </c>
    </row>
    <row r="65" spans="2:15">
      <c r="D65" s="61" t="s">
        <v>108</v>
      </c>
    </row>
    <row r="66" spans="2:15">
      <c r="D66" s="59">
        <v>1</v>
      </c>
      <c r="E66" s="59">
        <v>0</v>
      </c>
    </row>
    <row r="67" spans="2:15">
      <c r="D67" s="59">
        <v>0</v>
      </c>
      <c r="E67" s="59">
        <v>1</v>
      </c>
    </row>
    <row r="68" spans="2:15">
      <c r="D68" s="59">
        <v>0</v>
      </c>
      <c r="E68" s="59">
        <v>1</v>
      </c>
    </row>
    <row r="69" spans="2:15">
      <c r="D69" s="60">
        <v>0</v>
      </c>
      <c r="E69" s="60">
        <v>0</v>
      </c>
    </row>
    <row r="70" spans="2:15">
      <c r="D70" s="60">
        <v>0</v>
      </c>
      <c r="E70" s="60">
        <v>0</v>
      </c>
    </row>
    <row r="71" spans="2:15">
      <c r="D71" s="60">
        <v>0</v>
      </c>
      <c r="E71" s="60">
        <v>0</v>
      </c>
    </row>
    <row r="72" spans="2:15">
      <c r="D72" s="60">
        <v>0</v>
      </c>
      <c r="E72" s="60">
        <v>0</v>
      </c>
    </row>
    <row r="73" spans="2:15">
      <c r="D73" s="60">
        <v>0</v>
      </c>
      <c r="E73" s="60">
        <v>0</v>
      </c>
    </row>
    <row r="74" spans="2:15">
      <c r="D74" s="60">
        <v>0</v>
      </c>
      <c r="E74" s="60">
        <v>0</v>
      </c>
    </row>
    <row r="75" spans="2:15">
      <c r="D75" s="60">
        <v>0</v>
      </c>
      <c r="E75" s="60">
        <v>0</v>
      </c>
    </row>
    <row r="76" spans="2:15">
      <c r="G76" s="91"/>
      <c r="H76" s="91"/>
      <c r="I76" s="91"/>
      <c r="J76" s="91"/>
    </row>
    <row r="80" spans="2:15">
      <c r="B80" s="61" t="s">
        <v>109</v>
      </c>
      <c r="D80" s="61" t="s">
        <v>110</v>
      </c>
      <c r="O80" s="61" t="s">
        <v>19</v>
      </c>
    </row>
    <row r="81" spans="2:20">
      <c r="B81" s="15">
        <v>1</v>
      </c>
      <c r="D81" s="59">
        <v>0</v>
      </c>
      <c r="E81" s="59">
        <v>0</v>
      </c>
      <c r="F81" s="59">
        <v>0</v>
      </c>
      <c r="G81" s="60">
        <v>1</v>
      </c>
      <c r="H81" s="60">
        <v>0</v>
      </c>
      <c r="I81" s="60">
        <v>0</v>
      </c>
      <c r="J81" s="60">
        <v>0</v>
      </c>
      <c r="K81" s="60">
        <v>0</v>
      </c>
      <c r="L81" s="60">
        <v>0</v>
      </c>
      <c r="M81" s="60">
        <v>0</v>
      </c>
      <c r="O81" s="62">
        <v>7.7359999999999998</v>
      </c>
    </row>
    <row r="82" spans="2:20">
      <c r="B82" s="15">
        <v>1</v>
      </c>
      <c r="D82" s="59">
        <v>0</v>
      </c>
      <c r="E82" s="59">
        <v>0</v>
      </c>
      <c r="F82" s="59">
        <v>0</v>
      </c>
      <c r="G82" s="60">
        <v>0</v>
      </c>
      <c r="H82" s="60">
        <v>1</v>
      </c>
      <c r="I82" s="60">
        <v>0</v>
      </c>
      <c r="J82" s="60">
        <v>0</v>
      </c>
      <c r="K82" s="60">
        <v>0</v>
      </c>
      <c r="L82" s="60">
        <v>0</v>
      </c>
      <c r="M82" s="60">
        <v>0</v>
      </c>
      <c r="O82" s="62">
        <v>6.4880000000000004</v>
      </c>
    </row>
    <row r="83" spans="2:20">
      <c r="B83" s="15">
        <v>1</v>
      </c>
      <c r="D83" s="59">
        <v>0</v>
      </c>
      <c r="E83" s="59">
        <v>0</v>
      </c>
      <c r="F83" s="59">
        <v>0</v>
      </c>
      <c r="G83" s="60">
        <v>0</v>
      </c>
      <c r="H83" s="60">
        <v>0</v>
      </c>
      <c r="I83" s="60">
        <v>1</v>
      </c>
      <c r="J83" s="60">
        <v>0</v>
      </c>
      <c r="K83" s="60">
        <v>0</v>
      </c>
      <c r="L83" s="60">
        <v>0</v>
      </c>
      <c r="M83" s="60">
        <v>0</v>
      </c>
      <c r="O83" s="62">
        <v>3.036</v>
      </c>
    </row>
    <row r="84" spans="2:20">
      <c r="B84" s="15">
        <v>1</v>
      </c>
      <c r="D84" s="59">
        <v>0</v>
      </c>
      <c r="E84" s="59">
        <v>0</v>
      </c>
      <c r="F84" s="59">
        <v>0</v>
      </c>
      <c r="G84" s="60">
        <v>0</v>
      </c>
      <c r="H84" s="60">
        <v>0</v>
      </c>
      <c r="I84" s="60">
        <v>0</v>
      </c>
      <c r="J84" s="60">
        <v>1</v>
      </c>
      <c r="K84" s="60">
        <v>0</v>
      </c>
      <c r="L84" s="60">
        <v>0</v>
      </c>
      <c r="M84" s="60">
        <v>0</v>
      </c>
      <c r="O84" s="62">
        <v>11.887</v>
      </c>
    </row>
    <row r="85" spans="2:20">
      <c r="B85" s="15">
        <v>1</v>
      </c>
      <c r="D85" s="59">
        <v>0</v>
      </c>
      <c r="E85" s="59">
        <v>0</v>
      </c>
      <c r="F85" s="59">
        <v>0</v>
      </c>
      <c r="G85" s="60">
        <v>0</v>
      </c>
      <c r="H85" s="60">
        <v>0</v>
      </c>
      <c r="I85" s="60">
        <v>0</v>
      </c>
      <c r="J85" s="60">
        <v>0</v>
      </c>
      <c r="K85" s="60">
        <v>1</v>
      </c>
      <c r="L85" s="60">
        <v>0</v>
      </c>
      <c r="M85" s="60">
        <v>0</v>
      </c>
      <c r="O85" s="62">
        <v>2.5880000000000001</v>
      </c>
    </row>
    <row r="86" spans="2:20">
      <c r="B86" s="15">
        <v>1</v>
      </c>
      <c r="D86" s="59">
        <v>0</v>
      </c>
      <c r="E86" s="59">
        <v>0</v>
      </c>
      <c r="F86" s="59">
        <v>0</v>
      </c>
      <c r="G86" s="60">
        <v>0</v>
      </c>
      <c r="H86" s="60">
        <v>0</v>
      </c>
      <c r="I86" s="60">
        <v>0</v>
      </c>
      <c r="J86" s="60">
        <v>0</v>
      </c>
      <c r="K86" s="60">
        <v>0</v>
      </c>
      <c r="L86" s="60">
        <v>1</v>
      </c>
      <c r="M86" s="60">
        <v>0</v>
      </c>
      <c r="O86" s="62">
        <v>7.1589999999999998</v>
      </c>
    </row>
    <row r="87" spans="2:20">
      <c r="B87" s="15">
        <v>1</v>
      </c>
      <c r="D87" s="59">
        <v>0</v>
      </c>
      <c r="E87" s="59">
        <v>0</v>
      </c>
      <c r="F87" s="59">
        <v>0</v>
      </c>
      <c r="G87" s="60">
        <v>0</v>
      </c>
      <c r="H87" s="60">
        <v>0</v>
      </c>
      <c r="I87" s="60">
        <v>0</v>
      </c>
      <c r="J87" s="60">
        <v>0</v>
      </c>
      <c r="K87" s="60">
        <v>0</v>
      </c>
      <c r="L87" s="60">
        <v>0</v>
      </c>
      <c r="M87" s="60">
        <v>1</v>
      </c>
      <c r="O87" s="62">
        <v>6.585</v>
      </c>
    </row>
    <row r="91" spans="2:20">
      <c r="B91" s="61" t="s">
        <v>2</v>
      </c>
      <c r="H91" s="61" t="s">
        <v>132</v>
      </c>
      <c r="K91" s="61" t="s">
        <v>133</v>
      </c>
      <c r="T91" s="61" t="s">
        <v>20</v>
      </c>
    </row>
    <row r="92" spans="2:20">
      <c r="B92" s="15">
        <f t="array" ref="B92">MMULT(TRANSPOSE(B81:B87),B81:B87)</f>
        <v>7</v>
      </c>
      <c r="D92" s="92">
        <v>0</v>
      </c>
      <c r="E92" s="92">
        <v>0</v>
      </c>
      <c r="F92" s="44"/>
      <c r="H92" s="65">
        <f t="array" ref="H92:Q92">MMULT(TRANSPOSE(B81:B87),D81:M87)</f>
        <v>0</v>
      </c>
      <c r="I92" s="65">
        <v>0</v>
      </c>
      <c r="J92" s="65">
        <v>0</v>
      </c>
      <c r="K92" s="66">
        <v>1</v>
      </c>
      <c r="L92" s="66">
        <v>1</v>
      </c>
      <c r="M92" s="66">
        <v>1</v>
      </c>
      <c r="N92" s="66">
        <v>1</v>
      </c>
      <c r="O92" s="66">
        <v>1</v>
      </c>
      <c r="P92" s="66">
        <v>1</v>
      </c>
      <c r="Q92" s="66">
        <v>1</v>
      </c>
      <c r="T92" s="15">
        <f t="array" ref="T92">MMULT(TRANSPOSE(B81:B87),O81:O87)</f>
        <v>45.479000000000006</v>
      </c>
    </row>
    <row r="94" spans="2:20">
      <c r="B94" s="74"/>
      <c r="C94" s="74"/>
      <c r="D94" s="75" t="s">
        <v>113</v>
      </c>
      <c r="E94" s="74"/>
      <c r="F94" s="74"/>
      <c r="H94" s="75" t="s">
        <v>114</v>
      </c>
      <c r="I94" s="74"/>
      <c r="J94" s="74"/>
      <c r="K94" s="75" t="s">
        <v>115</v>
      </c>
      <c r="T94" s="61" t="s">
        <v>116</v>
      </c>
    </row>
    <row r="95" spans="2:20">
      <c r="B95" s="93">
        <f t="array" ref="B95:B96">TRANSPOSE(D92:E92)</f>
        <v>0</v>
      </c>
      <c r="C95" s="74"/>
      <c r="D95" s="94">
        <f t="array" ref="D95:E96">MMULT(TRANSPOSE(D66:E75),D66:E75)</f>
        <v>1</v>
      </c>
      <c r="E95" s="94">
        <v>0</v>
      </c>
      <c r="F95" s="74"/>
      <c r="H95" s="95">
        <f t="array" ref="H95:Q96">-TRANSPOSE(D66:E75)</f>
        <v>-1</v>
      </c>
      <c r="I95" s="95">
        <v>0</v>
      </c>
      <c r="J95" s="95">
        <v>0</v>
      </c>
      <c r="K95" s="96">
        <v>0</v>
      </c>
      <c r="L95" s="96">
        <v>0</v>
      </c>
      <c r="M95" s="96">
        <v>0</v>
      </c>
      <c r="N95" s="96">
        <v>0</v>
      </c>
      <c r="O95" s="96">
        <v>0</v>
      </c>
      <c r="P95" s="96">
        <v>0</v>
      </c>
      <c r="Q95" s="96">
        <v>0</v>
      </c>
      <c r="T95" s="58">
        <v>0</v>
      </c>
    </row>
    <row r="96" spans="2:20">
      <c r="B96" s="93">
        <v>0</v>
      </c>
      <c r="C96" s="74"/>
      <c r="D96" s="94">
        <v>0</v>
      </c>
      <c r="E96" s="94">
        <v>2</v>
      </c>
      <c r="F96" s="74"/>
      <c r="H96" s="95">
        <v>0</v>
      </c>
      <c r="I96" s="95">
        <v>-1</v>
      </c>
      <c r="J96" s="95">
        <v>-1</v>
      </c>
      <c r="K96" s="96">
        <v>0</v>
      </c>
      <c r="L96" s="96">
        <v>0</v>
      </c>
      <c r="M96" s="96">
        <v>0</v>
      </c>
      <c r="N96" s="96">
        <v>0</v>
      </c>
      <c r="O96" s="96">
        <v>0</v>
      </c>
      <c r="P96" s="96">
        <v>0</v>
      </c>
      <c r="Q96" s="96">
        <v>0</v>
      </c>
      <c r="T96" s="58">
        <v>0</v>
      </c>
    </row>
    <row r="97" spans="1:20">
      <c r="B97" s="97"/>
      <c r="C97" s="74"/>
      <c r="D97" s="74"/>
      <c r="E97" s="74"/>
      <c r="F97" s="74"/>
      <c r="G97" s="74"/>
      <c r="H97" s="74"/>
      <c r="I97" s="74"/>
      <c r="J97" s="74"/>
      <c r="K97" s="74"/>
    </row>
    <row r="98" spans="1:20">
      <c r="B98" s="74"/>
      <c r="C98" s="74"/>
      <c r="D98" s="74"/>
      <c r="E98" s="74"/>
      <c r="F98" s="74"/>
      <c r="G98" s="74"/>
      <c r="H98" s="74"/>
      <c r="I98" s="74"/>
      <c r="J98" s="74"/>
      <c r="K98" s="74"/>
    </row>
    <row r="99" spans="1:20">
      <c r="F99" s="74"/>
      <c r="G99" s="74"/>
      <c r="H99" s="74"/>
      <c r="I99" s="74"/>
      <c r="J99" s="74"/>
      <c r="K99" s="74"/>
    </row>
    <row r="100" spans="1:20">
      <c r="F100" s="74"/>
      <c r="G100" s="74"/>
      <c r="H100" s="75" t="s">
        <v>27</v>
      </c>
      <c r="I100" s="74"/>
      <c r="J100" s="74"/>
      <c r="K100" s="74"/>
      <c r="T100" s="61" t="s">
        <v>29</v>
      </c>
    </row>
    <row r="101" spans="1:20">
      <c r="B101" s="65">
        <f t="array" ref="B101:B103">TRANSPOSE(H92:J92)</f>
        <v>0</v>
      </c>
      <c r="C101" s="74"/>
      <c r="D101" s="95">
        <f t="array" ref="D101:E103">TRANSPOSE(H95:J96)</f>
        <v>-1</v>
      </c>
      <c r="E101" s="95">
        <v>0</v>
      </c>
      <c r="F101" s="74"/>
      <c r="G101" s="74"/>
      <c r="H101" s="98">
        <f t="array" ref="H101:Q110">MMULT(TRANSPOSE(D81:M87),D81:M87)</f>
        <v>0</v>
      </c>
      <c r="I101" s="98">
        <v>0</v>
      </c>
      <c r="J101" s="98">
        <v>0</v>
      </c>
      <c r="K101" s="99">
        <v>0</v>
      </c>
      <c r="L101" s="99">
        <v>0</v>
      </c>
      <c r="M101" s="99">
        <v>0</v>
      </c>
      <c r="N101" s="99">
        <v>0</v>
      </c>
      <c r="O101" s="99">
        <v>0</v>
      </c>
      <c r="P101" s="99">
        <v>0</v>
      </c>
      <c r="Q101" s="99">
        <v>0</v>
      </c>
      <c r="T101" s="59">
        <f t="array" ref="T101:T110">MMULT(TRANSPOSE(D81:M87),O81:O87)</f>
        <v>0</v>
      </c>
    </row>
    <row r="102" spans="1:20">
      <c r="B102" s="65">
        <v>0</v>
      </c>
      <c r="C102" s="74"/>
      <c r="D102" s="95">
        <v>0</v>
      </c>
      <c r="E102" s="95">
        <v>-1</v>
      </c>
      <c r="F102" s="74"/>
      <c r="G102" s="74"/>
      <c r="H102" s="98">
        <v>0</v>
      </c>
      <c r="I102" s="98">
        <v>0</v>
      </c>
      <c r="J102" s="98">
        <v>0</v>
      </c>
      <c r="K102" s="99">
        <v>0</v>
      </c>
      <c r="L102" s="99">
        <v>0</v>
      </c>
      <c r="M102" s="99">
        <v>0</v>
      </c>
      <c r="N102" s="99">
        <v>0</v>
      </c>
      <c r="O102" s="99">
        <v>0</v>
      </c>
      <c r="P102" s="99">
        <v>0</v>
      </c>
      <c r="Q102" s="99">
        <v>0</v>
      </c>
      <c r="T102" s="59">
        <v>0</v>
      </c>
    </row>
    <row r="103" spans="1:20">
      <c r="B103" s="65">
        <v>0</v>
      </c>
      <c r="C103" s="74"/>
      <c r="D103" s="95">
        <v>0</v>
      </c>
      <c r="E103" s="95">
        <v>-1</v>
      </c>
      <c r="F103" s="74"/>
      <c r="G103" s="74"/>
      <c r="H103" s="98">
        <v>0</v>
      </c>
      <c r="I103" s="98">
        <v>0</v>
      </c>
      <c r="J103" s="98">
        <v>0</v>
      </c>
      <c r="K103" s="99">
        <v>0</v>
      </c>
      <c r="L103" s="99">
        <v>0</v>
      </c>
      <c r="M103" s="99">
        <v>0</v>
      </c>
      <c r="N103" s="99">
        <v>0</v>
      </c>
      <c r="O103" s="99">
        <v>0</v>
      </c>
      <c r="P103" s="99">
        <v>0</v>
      </c>
      <c r="Q103" s="99">
        <v>0</v>
      </c>
      <c r="T103" s="59">
        <v>0</v>
      </c>
    </row>
    <row r="104" spans="1:20">
      <c r="B104" s="66">
        <f t="array" ref="B104:B110">TRANSPOSE(K92:Q92)</f>
        <v>1</v>
      </c>
      <c r="C104" s="34"/>
      <c r="D104" s="96">
        <f t="array" ref="D104:E110">TRANSPOSE(K95:Q96)</f>
        <v>0</v>
      </c>
      <c r="E104" s="96">
        <v>0</v>
      </c>
      <c r="F104" s="34"/>
      <c r="G104" s="34"/>
      <c r="H104" s="99">
        <v>0</v>
      </c>
      <c r="I104" s="99">
        <v>0</v>
      </c>
      <c r="J104" s="99">
        <v>0</v>
      </c>
      <c r="K104" s="100">
        <v>1</v>
      </c>
      <c r="L104" s="100">
        <v>0</v>
      </c>
      <c r="M104" s="100">
        <v>0</v>
      </c>
      <c r="N104" s="100">
        <v>0</v>
      </c>
      <c r="O104" s="100">
        <v>0</v>
      </c>
      <c r="P104" s="100">
        <v>0</v>
      </c>
      <c r="Q104" s="100">
        <v>0</v>
      </c>
      <c r="T104" s="60">
        <v>7.7359999999999998</v>
      </c>
    </row>
    <row r="105" spans="1:20">
      <c r="B105" s="66">
        <v>1</v>
      </c>
      <c r="C105" s="34"/>
      <c r="D105" s="96">
        <v>0</v>
      </c>
      <c r="E105" s="96">
        <v>0</v>
      </c>
      <c r="F105" s="34"/>
      <c r="G105" s="34"/>
      <c r="H105" s="99">
        <v>0</v>
      </c>
      <c r="I105" s="99">
        <v>0</v>
      </c>
      <c r="J105" s="99">
        <v>0</v>
      </c>
      <c r="K105" s="100">
        <v>0</v>
      </c>
      <c r="L105" s="100">
        <v>1</v>
      </c>
      <c r="M105" s="100">
        <v>0</v>
      </c>
      <c r="N105" s="100">
        <v>0</v>
      </c>
      <c r="O105" s="100">
        <v>0</v>
      </c>
      <c r="P105" s="100">
        <v>0</v>
      </c>
      <c r="Q105" s="100">
        <v>0</v>
      </c>
      <c r="T105" s="60">
        <v>6.4880000000000004</v>
      </c>
    </row>
    <row r="106" spans="1:20">
      <c r="B106" s="66">
        <v>1</v>
      </c>
      <c r="C106" s="74"/>
      <c r="D106" s="96">
        <v>0</v>
      </c>
      <c r="E106" s="96">
        <v>0</v>
      </c>
      <c r="F106" s="74"/>
      <c r="G106" s="74"/>
      <c r="H106" s="99">
        <v>0</v>
      </c>
      <c r="I106" s="99">
        <v>0</v>
      </c>
      <c r="J106" s="99">
        <v>0</v>
      </c>
      <c r="K106" s="100">
        <v>0</v>
      </c>
      <c r="L106" s="100">
        <v>0</v>
      </c>
      <c r="M106" s="100">
        <v>1</v>
      </c>
      <c r="N106" s="100">
        <v>0</v>
      </c>
      <c r="O106" s="100">
        <v>0</v>
      </c>
      <c r="P106" s="100">
        <v>0</v>
      </c>
      <c r="Q106" s="100">
        <v>0</v>
      </c>
      <c r="T106" s="60">
        <v>3.036</v>
      </c>
    </row>
    <row r="107" spans="1:20">
      <c r="B107" s="66">
        <v>1</v>
      </c>
      <c r="C107" s="74"/>
      <c r="D107" s="96">
        <v>0</v>
      </c>
      <c r="E107" s="96">
        <v>0</v>
      </c>
      <c r="F107" s="74"/>
      <c r="G107" s="74"/>
      <c r="H107" s="99">
        <v>0</v>
      </c>
      <c r="I107" s="99">
        <v>0</v>
      </c>
      <c r="J107" s="99">
        <v>0</v>
      </c>
      <c r="K107" s="100">
        <v>0</v>
      </c>
      <c r="L107" s="100">
        <v>0</v>
      </c>
      <c r="M107" s="100">
        <v>0</v>
      </c>
      <c r="N107" s="100">
        <v>1</v>
      </c>
      <c r="O107" s="100">
        <v>0</v>
      </c>
      <c r="P107" s="100">
        <v>0</v>
      </c>
      <c r="Q107" s="100">
        <v>0</v>
      </c>
      <c r="T107" s="60">
        <v>11.887</v>
      </c>
    </row>
    <row r="108" spans="1:20">
      <c r="A108" s="34"/>
      <c r="B108" s="66">
        <v>1</v>
      </c>
      <c r="C108" s="74"/>
      <c r="D108" s="96">
        <v>0</v>
      </c>
      <c r="E108" s="96">
        <v>0</v>
      </c>
      <c r="F108" s="74"/>
      <c r="G108" s="74"/>
      <c r="H108" s="99">
        <v>0</v>
      </c>
      <c r="I108" s="99">
        <v>0</v>
      </c>
      <c r="J108" s="99">
        <v>0</v>
      </c>
      <c r="K108" s="100">
        <v>0</v>
      </c>
      <c r="L108" s="100">
        <v>0</v>
      </c>
      <c r="M108" s="100">
        <v>0</v>
      </c>
      <c r="N108" s="100">
        <v>0</v>
      </c>
      <c r="O108" s="100">
        <v>1</v>
      </c>
      <c r="P108" s="100">
        <v>0</v>
      </c>
      <c r="Q108" s="100">
        <v>0</v>
      </c>
      <c r="T108" s="60">
        <v>2.5880000000000001</v>
      </c>
    </row>
    <row r="109" spans="1:20">
      <c r="A109" s="34"/>
      <c r="B109" s="66">
        <v>1</v>
      </c>
      <c r="C109" s="74"/>
      <c r="D109" s="96">
        <v>0</v>
      </c>
      <c r="E109" s="96">
        <v>0</v>
      </c>
      <c r="F109" s="74"/>
      <c r="G109" s="74"/>
      <c r="H109" s="99">
        <v>0</v>
      </c>
      <c r="I109" s="99">
        <v>0</v>
      </c>
      <c r="J109" s="99">
        <v>0</v>
      </c>
      <c r="K109" s="100">
        <v>0</v>
      </c>
      <c r="L109" s="100">
        <v>0</v>
      </c>
      <c r="M109" s="100">
        <v>0</v>
      </c>
      <c r="N109" s="100">
        <v>0</v>
      </c>
      <c r="O109" s="100">
        <v>0</v>
      </c>
      <c r="P109" s="100">
        <v>1</v>
      </c>
      <c r="Q109" s="100">
        <v>0</v>
      </c>
      <c r="T109" s="60">
        <v>7.1589999999999998</v>
      </c>
    </row>
    <row r="110" spans="1:20">
      <c r="A110" s="34"/>
      <c r="B110" s="66">
        <v>1</v>
      </c>
      <c r="C110" s="74"/>
      <c r="D110" s="96">
        <v>0</v>
      </c>
      <c r="E110" s="96">
        <v>0</v>
      </c>
      <c r="F110" s="74"/>
      <c r="G110" s="74"/>
      <c r="H110" s="99">
        <v>0</v>
      </c>
      <c r="I110" s="99">
        <v>0</v>
      </c>
      <c r="J110" s="99">
        <v>0</v>
      </c>
      <c r="K110" s="100">
        <v>0</v>
      </c>
      <c r="L110" s="100">
        <v>0</v>
      </c>
      <c r="M110" s="100">
        <v>0</v>
      </c>
      <c r="N110" s="100">
        <v>0</v>
      </c>
      <c r="O110" s="100">
        <v>0</v>
      </c>
      <c r="P110" s="100">
        <v>0</v>
      </c>
      <c r="Q110" s="100">
        <v>1</v>
      </c>
      <c r="T110" s="60">
        <v>6.585</v>
      </c>
    </row>
    <row r="111" spans="1:20">
      <c r="A111" s="34"/>
      <c r="B111" s="34"/>
      <c r="C111" s="74"/>
      <c r="D111" s="74"/>
      <c r="E111" s="74"/>
      <c r="F111" s="74"/>
      <c r="G111" s="74"/>
      <c r="H111" s="74"/>
      <c r="I111" s="74"/>
      <c r="J111" s="74"/>
      <c r="K111" s="74"/>
    </row>
    <row r="112" spans="1:20">
      <c r="B112" s="3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</row>
    <row r="113" spans="2:17">
      <c r="B113" s="75" t="s">
        <v>134</v>
      </c>
      <c r="C113" s="74"/>
      <c r="D113" s="74"/>
      <c r="F113" s="74"/>
      <c r="G113" s="74"/>
      <c r="I113" s="74"/>
      <c r="J113" s="74"/>
      <c r="K113" s="74"/>
      <c r="L113" s="74"/>
      <c r="M113" s="74"/>
      <c r="N113" s="74"/>
      <c r="O113" s="74"/>
    </row>
    <row r="114" spans="2:17">
      <c r="B114" s="101">
        <f t="array" ref="B114">B92</f>
        <v>7</v>
      </c>
      <c r="C114" s="102">
        <f t="array" ref="C114:D114">D92:E92</f>
        <v>0</v>
      </c>
      <c r="D114" s="102">
        <v>0</v>
      </c>
      <c r="E114" s="81">
        <f t="array" ref="E114:G114">H92:J92</f>
        <v>0</v>
      </c>
      <c r="F114" s="81">
        <v>0</v>
      </c>
      <c r="G114" s="81">
        <v>0</v>
      </c>
      <c r="H114" s="82">
        <f t="array" ref="H114:N114">K92:Q92</f>
        <v>1</v>
      </c>
      <c r="I114" s="82">
        <v>1</v>
      </c>
      <c r="J114" s="82">
        <v>1</v>
      </c>
      <c r="K114" s="82">
        <v>1</v>
      </c>
      <c r="L114" s="82">
        <v>1</v>
      </c>
      <c r="M114" s="82">
        <v>1</v>
      </c>
      <c r="N114" s="82">
        <v>1</v>
      </c>
    </row>
    <row r="115" spans="2:17">
      <c r="B115" s="102">
        <f t="array" ref="B115:B116">B95:B96</f>
        <v>0</v>
      </c>
      <c r="C115" s="103">
        <f t="array" ref="C115:D116">D95:E96</f>
        <v>1</v>
      </c>
      <c r="D115" s="103">
        <v>0</v>
      </c>
      <c r="E115" s="104">
        <f t="array" ref="E115:G116">H95:J96</f>
        <v>-1</v>
      </c>
      <c r="F115" s="104">
        <v>0</v>
      </c>
      <c r="G115" s="104">
        <v>0</v>
      </c>
      <c r="H115" s="105">
        <f t="array" ref="H115:N116">K95:Q96</f>
        <v>0</v>
      </c>
      <c r="I115" s="105">
        <v>0</v>
      </c>
      <c r="J115" s="105">
        <v>0</v>
      </c>
      <c r="K115" s="105">
        <v>0</v>
      </c>
      <c r="L115" s="105">
        <v>0</v>
      </c>
      <c r="M115" s="105">
        <v>0</v>
      </c>
      <c r="N115" s="105">
        <v>0</v>
      </c>
    </row>
    <row r="116" spans="2:17">
      <c r="B116" s="102">
        <v>0</v>
      </c>
      <c r="C116" s="103">
        <v>0</v>
      </c>
      <c r="D116" s="103">
        <v>2</v>
      </c>
      <c r="E116" s="104">
        <v>0</v>
      </c>
      <c r="F116" s="104">
        <v>-1</v>
      </c>
      <c r="G116" s="104">
        <v>-1</v>
      </c>
      <c r="H116" s="105">
        <v>0</v>
      </c>
      <c r="I116" s="105">
        <v>0</v>
      </c>
      <c r="J116" s="105">
        <v>0</v>
      </c>
      <c r="K116" s="105">
        <v>0</v>
      </c>
      <c r="L116" s="105">
        <v>0</v>
      </c>
      <c r="M116" s="105">
        <v>0</v>
      </c>
      <c r="N116" s="105">
        <v>0</v>
      </c>
    </row>
    <row r="117" spans="2:17">
      <c r="B117" s="81">
        <f t="array" ref="B117:B119">B101:B103</f>
        <v>0</v>
      </c>
      <c r="C117" s="104">
        <f t="array" ref="C117:D119">D101:E103</f>
        <v>-1</v>
      </c>
      <c r="D117" s="104">
        <v>0</v>
      </c>
      <c r="E117" s="42">
        <f t="array" ref="E117:N126">H101:Q110</f>
        <v>0</v>
      </c>
      <c r="F117" s="42">
        <v>0</v>
      </c>
      <c r="G117" s="42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34"/>
      <c r="P117" s="34"/>
      <c r="Q117" s="34"/>
    </row>
    <row r="118" spans="2:17">
      <c r="B118" s="81">
        <v>0</v>
      </c>
      <c r="C118" s="104">
        <v>0</v>
      </c>
      <c r="D118" s="104">
        <v>-1</v>
      </c>
      <c r="E118" s="42">
        <v>0</v>
      </c>
      <c r="F118" s="42">
        <v>0</v>
      </c>
      <c r="G118" s="42">
        <v>0</v>
      </c>
      <c r="H118" s="24">
        <v>0</v>
      </c>
      <c r="I118" s="24">
        <v>0</v>
      </c>
      <c r="J118" s="24">
        <v>0</v>
      </c>
      <c r="K118" s="24">
        <v>0</v>
      </c>
      <c r="L118" s="24">
        <v>0</v>
      </c>
      <c r="M118" s="24">
        <v>0</v>
      </c>
      <c r="N118" s="24">
        <v>0</v>
      </c>
      <c r="O118" s="34"/>
      <c r="P118" s="34"/>
      <c r="Q118" s="34"/>
    </row>
    <row r="119" spans="2:17">
      <c r="B119" s="81">
        <v>0</v>
      </c>
      <c r="C119" s="104">
        <v>0</v>
      </c>
      <c r="D119" s="104">
        <v>-1</v>
      </c>
      <c r="E119" s="42">
        <v>0</v>
      </c>
      <c r="F119" s="42">
        <v>0</v>
      </c>
      <c r="G119" s="42">
        <v>0</v>
      </c>
      <c r="H119" s="24">
        <v>0</v>
      </c>
      <c r="I119" s="24">
        <v>0</v>
      </c>
      <c r="J119" s="24">
        <v>0</v>
      </c>
      <c r="K119" s="24">
        <v>0</v>
      </c>
      <c r="L119" s="24">
        <v>0</v>
      </c>
      <c r="M119" s="24">
        <v>0</v>
      </c>
      <c r="N119" s="24">
        <v>0</v>
      </c>
      <c r="O119" s="34"/>
      <c r="P119" s="34"/>
      <c r="Q119" s="34"/>
    </row>
    <row r="120" spans="2:17">
      <c r="B120" s="82">
        <f t="array" ref="B120:B126">B104:B110</f>
        <v>1</v>
      </c>
      <c r="C120" s="105">
        <f t="array" ref="C120:D126">D104:E110</f>
        <v>0</v>
      </c>
      <c r="D120" s="105">
        <v>0</v>
      </c>
      <c r="E120" s="24">
        <v>0</v>
      </c>
      <c r="F120" s="24">
        <v>0</v>
      </c>
      <c r="G120" s="24">
        <v>0</v>
      </c>
      <c r="H120" s="36">
        <v>1</v>
      </c>
      <c r="I120" s="36">
        <v>0</v>
      </c>
      <c r="J120" s="36">
        <v>0</v>
      </c>
      <c r="K120" s="36">
        <v>0</v>
      </c>
      <c r="L120" s="36">
        <v>0</v>
      </c>
      <c r="M120" s="36">
        <v>0</v>
      </c>
      <c r="N120" s="36">
        <v>0</v>
      </c>
      <c r="O120" s="34"/>
      <c r="P120" s="34"/>
      <c r="Q120" s="34"/>
    </row>
    <row r="121" spans="2:17">
      <c r="B121" s="82">
        <v>1</v>
      </c>
      <c r="C121" s="105">
        <v>0</v>
      </c>
      <c r="D121" s="105">
        <v>0</v>
      </c>
      <c r="E121" s="24">
        <v>0</v>
      </c>
      <c r="F121" s="24">
        <v>0</v>
      </c>
      <c r="G121" s="24">
        <v>0</v>
      </c>
      <c r="H121" s="36">
        <v>0</v>
      </c>
      <c r="I121" s="36">
        <v>1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4"/>
      <c r="P121" s="34"/>
      <c r="Q121" s="34"/>
    </row>
    <row r="122" spans="2:17">
      <c r="B122" s="82">
        <v>1</v>
      </c>
      <c r="C122" s="105">
        <v>0</v>
      </c>
      <c r="D122" s="105">
        <v>0</v>
      </c>
      <c r="E122" s="24">
        <v>0</v>
      </c>
      <c r="F122" s="24">
        <v>0</v>
      </c>
      <c r="G122" s="24">
        <v>0</v>
      </c>
      <c r="H122" s="36">
        <v>0</v>
      </c>
      <c r="I122" s="36">
        <v>0</v>
      </c>
      <c r="J122" s="36">
        <v>1</v>
      </c>
      <c r="K122" s="36">
        <v>0</v>
      </c>
      <c r="L122" s="36">
        <v>0</v>
      </c>
      <c r="M122" s="36">
        <v>0</v>
      </c>
      <c r="N122" s="36">
        <v>0</v>
      </c>
      <c r="O122" s="34"/>
      <c r="P122" s="34"/>
      <c r="Q122" s="34"/>
    </row>
    <row r="123" spans="2:17">
      <c r="B123" s="82">
        <v>1</v>
      </c>
      <c r="C123" s="105">
        <v>0</v>
      </c>
      <c r="D123" s="105">
        <v>0</v>
      </c>
      <c r="E123" s="24">
        <v>0</v>
      </c>
      <c r="F123" s="24">
        <v>0</v>
      </c>
      <c r="G123" s="24">
        <v>0</v>
      </c>
      <c r="H123" s="36">
        <v>0</v>
      </c>
      <c r="I123" s="36">
        <v>0</v>
      </c>
      <c r="J123" s="36">
        <v>0</v>
      </c>
      <c r="K123" s="36">
        <v>1</v>
      </c>
      <c r="L123" s="36">
        <v>0</v>
      </c>
      <c r="M123" s="36">
        <v>0</v>
      </c>
      <c r="N123" s="36">
        <v>0</v>
      </c>
      <c r="O123" s="34"/>
      <c r="P123" s="34"/>
      <c r="Q123" s="34"/>
    </row>
    <row r="124" spans="2:17">
      <c r="B124" s="82">
        <v>1</v>
      </c>
      <c r="C124" s="105">
        <v>0</v>
      </c>
      <c r="D124" s="105">
        <v>0</v>
      </c>
      <c r="E124" s="24">
        <v>0</v>
      </c>
      <c r="F124" s="24">
        <v>0</v>
      </c>
      <c r="G124" s="24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1</v>
      </c>
      <c r="M124" s="36">
        <v>0</v>
      </c>
      <c r="N124" s="36">
        <v>0</v>
      </c>
      <c r="O124" s="34"/>
      <c r="P124" s="34"/>
      <c r="Q124" s="34"/>
    </row>
    <row r="125" spans="2:17">
      <c r="B125" s="82">
        <v>1</v>
      </c>
      <c r="C125" s="105">
        <v>0</v>
      </c>
      <c r="D125" s="105">
        <v>0</v>
      </c>
      <c r="E125" s="24">
        <v>0</v>
      </c>
      <c r="F125" s="24">
        <v>0</v>
      </c>
      <c r="G125" s="24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1</v>
      </c>
      <c r="N125" s="36">
        <v>0</v>
      </c>
      <c r="O125" s="34"/>
      <c r="P125" s="34"/>
      <c r="Q125" s="34"/>
    </row>
    <row r="126" spans="2:17">
      <c r="B126" s="82">
        <v>1</v>
      </c>
      <c r="C126" s="105">
        <v>0</v>
      </c>
      <c r="D126" s="105">
        <v>0</v>
      </c>
      <c r="E126" s="24">
        <v>0</v>
      </c>
      <c r="F126" s="24">
        <v>0</v>
      </c>
      <c r="G126" s="24">
        <v>0</v>
      </c>
      <c r="H126" s="36">
        <v>0</v>
      </c>
      <c r="I126" s="36">
        <v>0</v>
      </c>
      <c r="J126" s="36">
        <v>0</v>
      </c>
      <c r="K126" s="36">
        <v>0</v>
      </c>
      <c r="L126" s="36">
        <v>0</v>
      </c>
      <c r="M126" s="36">
        <v>0</v>
      </c>
      <c r="N126" s="36">
        <v>1</v>
      </c>
      <c r="O126" s="34"/>
      <c r="P126" s="34"/>
      <c r="Q126" s="34"/>
    </row>
    <row r="127" spans="2:17">
      <c r="B127" s="7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</row>
    <row r="128" spans="2:17">
      <c r="B128" s="7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</row>
    <row r="129" spans="2:18">
      <c r="B129" s="7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</row>
    <row r="130" spans="2:18">
      <c r="B130" s="7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</row>
    <row r="131" spans="2:18">
      <c r="B131" s="75" t="s">
        <v>144</v>
      </c>
      <c r="C131" s="67"/>
      <c r="D131" s="67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 t="s">
        <v>54</v>
      </c>
      <c r="Q131" s="34"/>
      <c r="R131" s="34"/>
    </row>
    <row r="132" spans="2:18">
      <c r="B132" s="41">
        <f t="array" ref="B132">B114</f>
        <v>7</v>
      </c>
      <c r="C132" s="80">
        <f t="array" ref="C132">C114</f>
        <v>0</v>
      </c>
      <c r="D132" s="80">
        <f t="array" ref="D132">D114</f>
        <v>0</v>
      </c>
      <c r="E132" s="81">
        <f t="array" ref="E132">E114</f>
        <v>0</v>
      </c>
      <c r="F132" s="81">
        <f t="array" ref="F132">F114</f>
        <v>0</v>
      </c>
      <c r="G132" s="81">
        <f t="array" ref="G132">G114</f>
        <v>0</v>
      </c>
      <c r="H132" s="82">
        <f t="array" ref="H132">H114</f>
        <v>1</v>
      </c>
      <c r="I132" s="82">
        <f t="array" ref="I132">I114</f>
        <v>1</v>
      </c>
      <c r="J132" s="82">
        <f t="array" ref="J132">J114</f>
        <v>1</v>
      </c>
      <c r="K132" s="82">
        <f t="array" ref="K132">K114</f>
        <v>1</v>
      </c>
      <c r="L132" s="82">
        <f t="array" ref="L132">L114</f>
        <v>1</v>
      </c>
      <c r="M132" s="82">
        <f t="array" ref="M132">M114</f>
        <v>1</v>
      </c>
      <c r="N132" s="82">
        <f t="array" ref="N132">N114</f>
        <v>1</v>
      </c>
      <c r="O132" s="34"/>
      <c r="P132" s="86">
        <f t="array" ref="P132">T92</f>
        <v>45.479000000000006</v>
      </c>
      <c r="Q132" s="34"/>
      <c r="R132" s="34"/>
    </row>
    <row r="133" spans="2:18">
      <c r="B133" s="80">
        <f t="array" ref="B133">B115</f>
        <v>0</v>
      </c>
      <c r="C133" s="83">
        <f t="array" ref="C133">C115*$B$25+(1*$B$26)</f>
        <v>5.6</v>
      </c>
      <c r="D133" s="83">
        <f t="array" ref="D133">D115*$B$25+(0*$B$26)</f>
        <v>0</v>
      </c>
      <c r="E133" s="84">
        <f t="shared" ref="E133:N134" si="0">E115*$B$25</f>
        <v>-1.6</v>
      </c>
      <c r="F133" s="84">
        <f t="shared" si="0"/>
        <v>0</v>
      </c>
      <c r="G133" s="84">
        <f t="shared" si="0"/>
        <v>0</v>
      </c>
      <c r="H133" s="25">
        <f t="shared" si="0"/>
        <v>0</v>
      </c>
      <c r="I133" s="25">
        <f t="shared" si="0"/>
        <v>0</v>
      </c>
      <c r="J133" s="25">
        <f t="shared" si="0"/>
        <v>0</v>
      </c>
      <c r="K133" s="25">
        <f t="shared" si="0"/>
        <v>0</v>
      </c>
      <c r="L133" s="25">
        <f t="shared" si="0"/>
        <v>0</v>
      </c>
      <c r="M133" s="25">
        <f t="shared" si="0"/>
        <v>0</v>
      </c>
      <c r="N133" s="25">
        <f t="shared" si="0"/>
        <v>0</v>
      </c>
      <c r="O133" s="34"/>
      <c r="P133" s="86">
        <f t="array" ref="P133:P134">T95:T96</f>
        <v>0</v>
      </c>
      <c r="Q133" s="34"/>
      <c r="R133" s="34"/>
    </row>
    <row r="134" spans="2:18">
      <c r="B134" s="80">
        <f t="array" ref="B134">B116</f>
        <v>0</v>
      </c>
      <c r="C134" s="83">
        <f t="array" ref="C134">C116*$B$25+(0*$B$26)</f>
        <v>0</v>
      </c>
      <c r="D134" s="83">
        <f t="array" ref="D134">D116*$B$25+(1*$B$26)</f>
        <v>7.2</v>
      </c>
      <c r="E134" s="84">
        <f t="shared" si="0"/>
        <v>0</v>
      </c>
      <c r="F134" s="84">
        <f t="shared" si="0"/>
        <v>-1.6</v>
      </c>
      <c r="G134" s="84">
        <f t="shared" si="0"/>
        <v>-1.6</v>
      </c>
      <c r="H134" s="25">
        <f t="shared" si="0"/>
        <v>0</v>
      </c>
      <c r="I134" s="25">
        <f t="shared" si="0"/>
        <v>0</v>
      </c>
      <c r="J134" s="25">
        <f t="shared" si="0"/>
        <v>0</v>
      </c>
      <c r="K134" s="25">
        <f t="shared" si="0"/>
        <v>0</v>
      </c>
      <c r="L134" s="25">
        <f t="shared" si="0"/>
        <v>0</v>
      </c>
      <c r="M134" s="25">
        <f t="shared" si="0"/>
        <v>0</v>
      </c>
      <c r="N134" s="25">
        <f t="shared" si="0"/>
        <v>0</v>
      </c>
      <c r="O134" s="34"/>
      <c r="P134" s="86">
        <v>0</v>
      </c>
      <c r="Q134" s="34"/>
      <c r="R134" s="34"/>
    </row>
    <row r="135" spans="2:18">
      <c r="B135" s="81">
        <f t="array" ref="B135">B117</f>
        <v>0</v>
      </c>
      <c r="C135" s="84">
        <f t="shared" ref="C135:D144" si="1">C117*$B$25</f>
        <v>-1.6</v>
      </c>
      <c r="D135" s="84">
        <f t="shared" si="1"/>
        <v>0</v>
      </c>
      <c r="E135" s="42">
        <f t="array" ref="E135:N144">E117:N126+(D54:M63*B25)</f>
        <v>3.2</v>
      </c>
      <c r="F135" s="42">
        <v>0.8</v>
      </c>
      <c r="G135" s="42">
        <v>0.8</v>
      </c>
      <c r="H135" s="24">
        <v>-1.6</v>
      </c>
      <c r="I135" s="24">
        <v>-1.6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P135" s="87">
        <f t="array" ref="P135:P144">T101:T110</f>
        <v>0</v>
      </c>
    </row>
    <row r="136" spans="2:18">
      <c r="B136" s="81">
        <f t="array" ref="B136">B118</f>
        <v>0</v>
      </c>
      <c r="C136" s="84">
        <f t="shared" si="1"/>
        <v>0</v>
      </c>
      <c r="D136" s="84">
        <f t="shared" si="1"/>
        <v>-1.6</v>
      </c>
      <c r="E136" s="42">
        <v>0.8</v>
      </c>
      <c r="F136" s="42">
        <v>2.4000000000000004</v>
      </c>
      <c r="G136" s="42">
        <v>0</v>
      </c>
      <c r="H136" s="24">
        <v>-1.6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P136" s="87">
        <v>0</v>
      </c>
    </row>
    <row r="137" spans="2:18">
      <c r="B137" s="81">
        <f t="array" ref="B137">B119</f>
        <v>0</v>
      </c>
      <c r="C137" s="84">
        <f t="shared" si="1"/>
        <v>0</v>
      </c>
      <c r="D137" s="84">
        <f t="shared" si="1"/>
        <v>-1.6</v>
      </c>
      <c r="E137" s="42">
        <v>0.8</v>
      </c>
      <c r="F137" s="42">
        <v>0</v>
      </c>
      <c r="G137" s="42">
        <v>3.2</v>
      </c>
      <c r="H137" s="24">
        <v>0.8</v>
      </c>
      <c r="I137" s="24">
        <v>-1.6</v>
      </c>
      <c r="J137" s="24">
        <v>-1.6</v>
      </c>
      <c r="K137" s="24">
        <v>0</v>
      </c>
      <c r="L137" s="24">
        <v>0</v>
      </c>
      <c r="M137" s="24">
        <v>0</v>
      </c>
      <c r="N137" s="24">
        <v>0</v>
      </c>
      <c r="P137" s="87">
        <v>0</v>
      </c>
    </row>
    <row r="138" spans="2:18">
      <c r="B138" s="82">
        <f t="array" ref="B138">B120</f>
        <v>1</v>
      </c>
      <c r="C138" s="25">
        <f t="shared" si="1"/>
        <v>0</v>
      </c>
      <c r="D138" s="25">
        <f t="shared" si="1"/>
        <v>0</v>
      </c>
      <c r="E138" s="24">
        <v>-1.6</v>
      </c>
      <c r="F138" s="24">
        <v>-1.6</v>
      </c>
      <c r="G138" s="24">
        <v>0.8</v>
      </c>
      <c r="H138" s="36">
        <v>5.8000000000000007</v>
      </c>
      <c r="I138" s="36">
        <v>0.8</v>
      </c>
      <c r="J138" s="36">
        <v>-1.6</v>
      </c>
      <c r="K138" s="36">
        <v>-1.6</v>
      </c>
      <c r="L138" s="36">
        <v>0</v>
      </c>
      <c r="M138" s="36">
        <v>0</v>
      </c>
      <c r="N138" s="36">
        <v>0</v>
      </c>
      <c r="P138" s="87">
        <v>7.7359999999999998</v>
      </c>
    </row>
    <row r="139" spans="2:18">
      <c r="B139" s="82">
        <f t="array" ref="B139">B121</f>
        <v>1</v>
      </c>
      <c r="C139" s="25">
        <f t="shared" si="1"/>
        <v>0</v>
      </c>
      <c r="D139" s="25">
        <f t="shared" si="1"/>
        <v>0</v>
      </c>
      <c r="E139" s="24">
        <v>-1.6</v>
      </c>
      <c r="F139" s="24">
        <v>0</v>
      </c>
      <c r="G139" s="24">
        <v>-1.6</v>
      </c>
      <c r="H139" s="36">
        <v>0.8</v>
      </c>
      <c r="I139" s="36">
        <v>5.8000000000000007</v>
      </c>
      <c r="J139" s="36">
        <v>0.8</v>
      </c>
      <c r="K139" s="36">
        <v>-1.6</v>
      </c>
      <c r="L139" s="36">
        <v>-1.6</v>
      </c>
      <c r="M139" s="36">
        <v>0</v>
      </c>
      <c r="N139" s="36">
        <v>0</v>
      </c>
      <c r="P139" s="87">
        <v>6.4880000000000004</v>
      </c>
    </row>
    <row r="140" spans="2:18">
      <c r="B140" s="82">
        <f t="array" ref="B140">B122</f>
        <v>1</v>
      </c>
      <c r="C140" s="25">
        <f t="shared" si="1"/>
        <v>0</v>
      </c>
      <c r="D140" s="25">
        <f t="shared" si="1"/>
        <v>0</v>
      </c>
      <c r="E140" s="24">
        <v>0</v>
      </c>
      <c r="F140" s="24">
        <v>0</v>
      </c>
      <c r="G140" s="24">
        <v>-1.6</v>
      </c>
      <c r="H140" s="36">
        <v>-1.6</v>
      </c>
      <c r="I140" s="36">
        <v>0.8</v>
      </c>
      <c r="J140" s="36">
        <v>5</v>
      </c>
      <c r="K140" s="36">
        <v>0</v>
      </c>
      <c r="L140" s="36">
        <v>-1.6</v>
      </c>
      <c r="M140" s="36">
        <v>0</v>
      </c>
      <c r="N140" s="36">
        <v>0</v>
      </c>
      <c r="P140" s="87">
        <v>3.036</v>
      </c>
    </row>
    <row r="141" spans="2:18">
      <c r="B141" s="82">
        <f t="array" ref="B141">B123</f>
        <v>1</v>
      </c>
      <c r="C141" s="25">
        <f t="shared" si="1"/>
        <v>0</v>
      </c>
      <c r="D141" s="25">
        <f t="shared" si="1"/>
        <v>0</v>
      </c>
      <c r="E141" s="24">
        <v>0</v>
      </c>
      <c r="F141" s="24">
        <v>0</v>
      </c>
      <c r="G141" s="24">
        <v>0</v>
      </c>
      <c r="H141" s="36">
        <v>-1.6</v>
      </c>
      <c r="I141" s="36">
        <v>-1.6</v>
      </c>
      <c r="J141" s="36">
        <v>0</v>
      </c>
      <c r="K141" s="36">
        <v>5.1481369109699449</v>
      </c>
      <c r="L141" s="36">
        <v>0.94813691096994424</v>
      </c>
      <c r="M141" s="36">
        <v>-1.8962738219398885</v>
      </c>
      <c r="N141" s="36">
        <v>0</v>
      </c>
      <c r="P141" s="87">
        <v>11.887</v>
      </c>
    </row>
    <row r="142" spans="2:18">
      <c r="B142" s="82">
        <f t="array" ref="B142">B124</f>
        <v>1</v>
      </c>
      <c r="C142" s="25">
        <f t="shared" si="1"/>
        <v>0</v>
      </c>
      <c r="D142" s="25">
        <f t="shared" si="1"/>
        <v>0</v>
      </c>
      <c r="E142" s="24">
        <v>0</v>
      </c>
      <c r="F142" s="24">
        <v>0</v>
      </c>
      <c r="G142" s="24">
        <v>0</v>
      </c>
      <c r="H142" s="36">
        <v>0</v>
      </c>
      <c r="I142" s="36">
        <v>-1.6</v>
      </c>
      <c r="J142" s="36">
        <v>-1.6</v>
      </c>
      <c r="K142" s="36">
        <v>0.94813691096994424</v>
      </c>
      <c r="L142" s="36">
        <v>6.1824770019918729</v>
      </c>
      <c r="M142" s="36">
        <v>-0.86193373091796033</v>
      </c>
      <c r="N142" s="36">
        <v>-2.0686801820438561</v>
      </c>
      <c r="P142" s="87">
        <v>2.5880000000000001</v>
      </c>
    </row>
    <row r="143" spans="2:18">
      <c r="B143" s="82">
        <f t="array" ref="B143">B125</f>
        <v>1</v>
      </c>
      <c r="C143" s="25">
        <f t="shared" si="1"/>
        <v>0</v>
      </c>
      <c r="D143" s="25">
        <f t="shared" si="1"/>
        <v>0</v>
      </c>
      <c r="E143" s="24">
        <v>0</v>
      </c>
      <c r="F143" s="24">
        <v>0</v>
      </c>
      <c r="G143" s="24">
        <v>0</v>
      </c>
      <c r="H143" s="36">
        <v>0</v>
      </c>
      <c r="I143" s="36">
        <v>0</v>
      </c>
      <c r="J143" s="36">
        <v>0</v>
      </c>
      <c r="K143" s="36">
        <v>-1.8962738219398885</v>
      </c>
      <c r="L143" s="36">
        <v>-0.86193373091796033</v>
      </c>
      <c r="M143" s="36">
        <v>5.826887734901705</v>
      </c>
      <c r="N143" s="36">
        <v>-2.0686801820438561</v>
      </c>
      <c r="P143" s="87">
        <v>7.1589999999999998</v>
      </c>
    </row>
    <row r="144" spans="2:18">
      <c r="B144" s="82">
        <f t="array" ref="B144">B126</f>
        <v>1</v>
      </c>
      <c r="C144" s="25">
        <f t="shared" si="1"/>
        <v>0</v>
      </c>
      <c r="D144" s="25">
        <f t="shared" si="1"/>
        <v>0</v>
      </c>
      <c r="E144" s="24">
        <v>0</v>
      </c>
      <c r="F144" s="24">
        <v>0</v>
      </c>
      <c r="G144" s="24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-2.0686801820438561</v>
      </c>
      <c r="M144" s="36">
        <v>-2.0686801820438561</v>
      </c>
      <c r="N144" s="36">
        <v>5.1373603640877121</v>
      </c>
      <c r="P144" s="87">
        <v>6.585</v>
      </c>
    </row>
    <row r="145" spans="2:14">
      <c r="B145" s="74"/>
      <c r="C145" s="74"/>
      <c r="D145" s="74"/>
      <c r="E145" s="74"/>
      <c r="F145" s="74"/>
      <c r="G145" s="74"/>
      <c r="H145" s="74"/>
      <c r="I145" s="74"/>
      <c r="J145" s="74"/>
      <c r="K145" s="74"/>
    </row>
    <row r="146" spans="2:14">
      <c r="B146" s="74"/>
      <c r="C146" s="34"/>
      <c r="D146" s="34"/>
      <c r="E146" s="34"/>
      <c r="F146" s="74"/>
      <c r="G146" s="74"/>
      <c r="H146" s="74"/>
      <c r="I146" s="74"/>
      <c r="J146" s="74"/>
      <c r="K146" s="74"/>
    </row>
    <row r="147" spans="2:14">
      <c r="B147" s="61" t="s">
        <v>145</v>
      </c>
    </row>
    <row r="148" spans="2:14">
      <c r="B148" s="15">
        <f t="array" ref="B148:N160">MINVERSE(B132:N144)</f>
        <v>0.68171577665741523</v>
      </c>
      <c r="C148" s="106">
        <v>-0.10703649778945593</v>
      </c>
      <c r="D148" s="106">
        <v>-0.14296350221054382</v>
      </c>
      <c r="E148" s="107">
        <v>-0.37462774226309564</v>
      </c>
      <c r="F148" s="107">
        <v>-0.28505613562877685</v>
      </c>
      <c r="G148" s="107">
        <v>-0.3582796243186705</v>
      </c>
      <c r="H148" s="108">
        <v>-0.47193457236416936</v>
      </c>
      <c r="I148" s="108">
        <v>-0.49195229434628984</v>
      </c>
      <c r="J148" s="108">
        <v>-0.50492460939413975</v>
      </c>
      <c r="K148" s="108">
        <v>-0.54519793645569725</v>
      </c>
      <c r="L148" s="108">
        <v>-0.56757899443610749</v>
      </c>
      <c r="M148" s="108">
        <v>-0.59113902148762765</v>
      </c>
      <c r="N148" s="108">
        <v>-0.59928300811787449</v>
      </c>
    </row>
    <row r="149" spans="2:14">
      <c r="B149" s="106">
        <v>-0.10703649778945593</v>
      </c>
      <c r="C149" s="58">
        <v>0.24781542100561024</v>
      </c>
      <c r="D149" s="58">
        <v>2.1845789943897558E-3</v>
      </c>
      <c r="E149" s="109">
        <v>0.24235397351963564</v>
      </c>
      <c r="F149" s="109">
        <v>1.5080985587000682E-3</v>
      </c>
      <c r="G149" s="109">
        <v>8.3225069160539067E-3</v>
      </c>
      <c r="H149" s="110">
        <v>0.12125455560347814</v>
      </c>
      <c r="I149" s="110">
        <v>0.12055327316755995</v>
      </c>
      <c r="J149" s="110">
        <v>7.5711426231714979E-2</v>
      </c>
      <c r="K149" s="110">
        <v>0.11751434467595455</v>
      </c>
      <c r="L149" s="110">
        <v>0.10039996991994735</v>
      </c>
      <c r="M149" s="110">
        <v>0.10876268317726177</v>
      </c>
      <c r="N149" s="110">
        <v>0.10505923175027465</v>
      </c>
    </row>
    <row r="150" spans="2:14">
      <c r="B150" s="106">
        <v>-0.14296350221054388</v>
      </c>
      <c r="C150" s="58">
        <v>2.1845789943897632E-3</v>
      </c>
      <c r="D150" s="58">
        <v>0.24781542100561019</v>
      </c>
      <c r="E150" s="109">
        <v>7.6460264803641523E-3</v>
      </c>
      <c r="F150" s="109">
        <v>0.24849190144129979</v>
      </c>
      <c r="G150" s="109">
        <v>0.24167749308394601</v>
      </c>
      <c r="H150" s="110">
        <v>0.12874544439652166</v>
      </c>
      <c r="I150" s="110">
        <v>0.12944672683243988</v>
      </c>
      <c r="J150" s="110">
        <v>0.17428857376828483</v>
      </c>
      <c r="K150" s="110">
        <v>0.13248565532404522</v>
      </c>
      <c r="L150" s="110">
        <v>0.14960003008005246</v>
      </c>
      <c r="M150" s="110">
        <v>0.14123731682273796</v>
      </c>
      <c r="N150" s="110">
        <v>0.1449407682497251</v>
      </c>
    </row>
    <row r="151" spans="2:14">
      <c r="B151" s="107">
        <v>-0.3746277422630957</v>
      </c>
      <c r="C151" s="109">
        <v>0.2423539735196357</v>
      </c>
      <c r="D151" s="109">
        <v>7.6460264803641454E-3</v>
      </c>
      <c r="E151" s="59">
        <v>0.84823890731872464</v>
      </c>
      <c r="F151" s="59">
        <v>5.2783449554502388E-3</v>
      </c>
      <c r="G151" s="59">
        <v>2.9128774206188673E-2</v>
      </c>
      <c r="H151" s="78">
        <v>0.42439094461217342</v>
      </c>
      <c r="I151" s="78">
        <v>0.4219364560864598</v>
      </c>
      <c r="J151" s="78">
        <v>0.26498999181100241</v>
      </c>
      <c r="K151" s="78">
        <v>0.41130020636584086</v>
      </c>
      <c r="L151" s="78">
        <v>0.35139989471981564</v>
      </c>
      <c r="M151" s="78">
        <v>0.3806693911204162</v>
      </c>
      <c r="N151" s="78">
        <v>0.36770731112596128</v>
      </c>
    </row>
    <row r="152" spans="2:14">
      <c r="B152" s="107">
        <v>-0.28505613562877685</v>
      </c>
      <c r="C152" s="109">
        <v>1.5080985587000335E-3</v>
      </c>
      <c r="D152" s="109">
        <v>0.24849190144129982</v>
      </c>
      <c r="E152" s="59">
        <v>5.2783449554501226E-3</v>
      </c>
      <c r="F152" s="59">
        <v>0.83867925267843868</v>
      </c>
      <c r="G152" s="59">
        <v>0.2795343038074104</v>
      </c>
      <c r="H152" s="78">
        <v>0.38716615005408345</v>
      </c>
      <c r="I152" s="78">
        <v>0.18098921954104139</v>
      </c>
      <c r="J152" s="78">
        <v>0.32580973413724634</v>
      </c>
      <c r="K152" s="78">
        <v>0.28581163908115781</v>
      </c>
      <c r="L152" s="78">
        <v>0.26378949031993609</v>
      </c>
      <c r="M152" s="78">
        <v>0.27812506197881287</v>
      </c>
      <c r="N152" s="78">
        <v>0.27370165428915993</v>
      </c>
    </row>
    <row r="153" spans="2:14">
      <c r="B153" s="107">
        <v>-0.35827962431867061</v>
      </c>
      <c r="C153" s="109">
        <v>8.3225069160538998E-3</v>
      </c>
      <c r="D153" s="109">
        <v>0.24167749308394601</v>
      </c>
      <c r="E153" s="59">
        <v>2.9128774206188562E-2</v>
      </c>
      <c r="F153" s="59">
        <v>0.2795343038074104</v>
      </c>
      <c r="G153" s="59">
        <v>0.80801441507034666</v>
      </c>
      <c r="H153" s="78">
        <v>0.192188349730264</v>
      </c>
      <c r="I153" s="78">
        <v>0.40152105120493808</v>
      </c>
      <c r="J153" s="78">
        <v>0.45848884782003535</v>
      </c>
      <c r="K153" s="78">
        <v>0.31037380987704555</v>
      </c>
      <c r="L153" s="78">
        <v>0.40941064504029995</v>
      </c>
      <c r="M153" s="78">
        <v>0.35744286372350798</v>
      </c>
      <c r="N153" s="78">
        <v>0.37853180283460303</v>
      </c>
    </row>
    <row r="154" spans="2:14">
      <c r="B154" s="108">
        <v>-0.47193457236416925</v>
      </c>
      <c r="C154" s="110">
        <v>0.12125455560347816</v>
      </c>
      <c r="D154" s="110">
        <v>0.12874544439652161</v>
      </c>
      <c r="E154" s="78">
        <v>0.42439094461217342</v>
      </c>
      <c r="F154" s="78">
        <v>0.3871661500540835</v>
      </c>
      <c r="G154" s="78">
        <v>0.19218834973026389</v>
      </c>
      <c r="H154" s="60">
        <v>0.66419925299069027</v>
      </c>
      <c r="I154" s="60">
        <v>0.35300533052235211</v>
      </c>
      <c r="J154" s="60">
        <v>0.44692102334308587</v>
      </c>
      <c r="K154" s="60">
        <v>0.50188190648061193</v>
      </c>
      <c r="L154" s="60">
        <v>0.42178415275975956</v>
      </c>
      <c r="M154" s="60">
        <v>0.46628497170568944</v>
      </c>
      <c r="N154" s="60">
        <v>0.44946536874699544</v>
      </c>
    </row>
    <row r="155" spans="2:14">
      <c r="B155" s="108">
        <v>-0.4919522943462899</v>
      </c>
      <c r="C155" s="110">
        <v>0.12055327316756</v>
      </c>
      <c r="D155" s="110">
        <v>0.12944672683243982</v>
      </c>
      <c r="E155" s="78">
        <v>0.42193645608645969</v>
      </c>
      <c r="F155" s="78">
        <v>0.18098921954104144</v>
      </c>
      <c r="G155" s="78">
        <v>0.40152105120493797</v>
      </c>
      <c r="H155" s="60">
        <v>0.35300533052235222</v>
      </c>
      <c r="I155" s="60">
        <v>0.66156944385599725</v>
      </c>
      <c r="J155" s="60">
        <v>0.39949682502584477</v>
      </c>
      <c r="K155" s="60">
        <v>0.50129688605421696</v>
      </c>
      <c r="L155" s="60">
        <v>0.51721573444004243</v>
      </c>
      <c r="M155" s="60">
        <v>0.50407509020904151</v>
      </c>
      <c r="N155" s="60">
        <v>0.50700675031653397</v>
      </c>
    </row>
    <row r="156" spans="2:14">
      <c r="B156" s="108">
        <v>-0.50492460939413986</v>
      </c>
      <c r="C156" s="110">
        <v>7.5711426231714993E-2</v>
      </c>
      <c r="D156" s="110">
        <v>0.17428857376828483</v>
      </c>
      <c r="E156" s="78">
        <v>0.26498999181100236</v>
      </c>
      <c r="F156" s="78">
        <v>0.3258097341372464</v>
      </c>
      <c r="G156" s="78">
        <v>0.45848884782003541</v>
      </c>
      <c r="H156" s="60">
        <v>0.44692102334308598</v>
      </c>
      <c r="I156" s="60">
        <v>0.39949682502584494</v>
      </c>
      <c r="J156" s="60">
        <v>0.69914780442298519</v>
      </c>
      <c r="K156" s="60">
        <v>0.44355613479905531</v>
      </c>
      <c r="L156" s="60">
        <v>0.53859754930029258</v>
      </c>
      <c r="M156" s="60">
        <v>0.49305050182828924</v>
      </c>
      <c r="N156" s="60">
        <v>0.51370242703942537</v>
      </c>
    </row>
    <row r="157" spans="2:14">
      <c r="B157" s="108">
        <v>-0.54519793645569725</v>
      </c>
      <c r="C157" s="110">
        <v>0.11751434467595459</v>
      </c>
      <c r="D157" s="110">
        <v>0.13248565532404516</v>
      </c>
      <c r="E157" s="78">
        <v>0.41130020636584086</v>
      </c>
      <c r="F157" s="78">
        <v>0.28581163908115781</v>
      </c>
      <c r="G157" s="78">
        <v>0.31037380987704549</v>
      </c>
      <c r="H157" s="60">
        <v>0.50188190648061204</v>
      </c>
      <c r="I157" s="60">
        <v>0.50129688605421707</v>
      </c>
      <c r="J157" s="60">
        <v>0.44355613479905531</v>
      </c>
      <c r="K157" s="60">
        <v>0.74374056842698499</v>
      </c>
      <c r="L157" s="60">
        <v>0.4837569376316882</v>
      </c>
      <c r="M157" s="60">
        <v>0.5997351560421138</v>
      </c>
      <c r="N157" s="60">
        <v>0.54241796575520895</v>
      </c>
    </row>
    <row r="158" spans="2:14">
      <c r="B158" s="108">
        <v>-0.56757899443610749</v>
      </c>
      <c r="C158" s="110">
        <v>0.10039996991994735</v>
      </c>
      <c r="D158" s="110">
        <v>0.14960003008005243</v>
      </c>
      <c r="E158" s="78">
        <v>0.35139989471981553</v>
      </c>
      <c r="F158" s="78">
        <v>0.26378949031993615</v>
      </c>
      <c r="G158" s="78">
        <v>0.40941064504029989</v>
      </c>
      <c r="H158" s="60">
        <v>0.42178415275975961</v>
      </c>
      <c r="I158" s="60">
        <v>0.51721573444004243</v>
      </c>
      <c r="J158" s="60">
        <v>0.53859754930029258</v>
      </c>
      <c r="K158" s="60">
        <v>0.4837569376316882</v>
      </c>
      <c r="L158" s="60">
        <v>0.75579353946080874</v>
      </c>
      <c r="M158" s="60">
        <v>0.59963063945895978</v>
      </c>
      <c r="N158" s="60">
        <v>0.65627440800120118</v>
      </c>
    </row>
    <row r="159" spans="2:14">
      <c r="B159" s="108">
        <v>-0.59113902148762787</v>
      </c>
      <c r="C159" s="110">
        <v>0.10876268317726182</v>
      </c>
      <c r="D159" s="110">
        <v>0.14123731682273796</v>
      </c>
      <c r="E159" s="78">
        <v>0.38066939112041615</v>
      </c>
      <c r="F159" s="78">
        <v>0.27812506197881298</v>
      </c>
      <c r="G159" s="78">
        <v>0.35744286372350792</v>
      </c>
      <c r="H159" s="60">
        <v>0.46628497170568967</v>
      </c>
      <c r="I159" s="60">
        <v>0.50407509020904162</v>
      </c>
      <c r="J159" s="60">
        <v>0.49305050182828924</v>
      </c>
      <c r="K159" s="60">
        <v>0.5997351560421138</v>
      </c>
      <c r="L159" s="60">
        <v>0.59963063945895989</v>
      </c>
      <c r="M159" s="60">
        <v>0.79753013399085959</v>
      </c>
      <c r="N159" s="60">
        <v>0.67766665717844032</v>
      </c>
    </row>
    <row r="160" spans="2:14">
      <c r="B160" s="108">
        <v>-0.5992830081178746</v>
      </c>
      <c r="C160" s="110">
        <v>0.10505923175027469</v>
      </c>
      <c r="D160" s="110">
        <v>0.1449407682497251</v>
      </c>
      <c r="E160" s="78">
        <v>0.36770731112596128</v>
      </c>
      <c r="F160" s="78">
        <v>0.27370165428915999</v>
      </c>
      <c r="G160" s="78">
        <v>0.37853180283460308</v>
      </c>
      <c r="H160" s="60">
        <v>0.44946536874699555</v>
      </c>
      <c r="I160" s="60">
        <v>0.50700675031653408</v>
      </c>
      <c r="J160" s="60">
        <v>0.51370242703942537</v>
      </c>
      <c r="K160" s="60">
        <v>0.54241796575520895</v>
      </c>
      <c r="L160" s="60">
        <v>0.65627440800120118</v>
      </c>
      <c r="M160" s="60">
        <v>0.67766665717844032</v>
      </c>
      <c r="N160" s="60">
        <v>0.84844747978731661</v>
      </c>
    </row>
    <row r="164" spans="2:3">
      <c r="C164" t="s">
        <v>71</v>
      </c>
    </row>
    <row r="165" spans="2:3">
      <c r="B165" s="2" t="s">
        <v>42</v>
      </c>
      <c r="C165" s="41">
        <f t="array" ref="C165:C177">MMULT(B148:N160,P132:P144)</f>
        <v>6.5002231834183917</v>
      </c>
    </row>
    <row r="166" spans="2:3">
      <c r="B166" s="2" t="s">
        <v>129</v>
      </c>
      <c r="C166" s="83">
        <v>0.20929711278992769</v>
      </c>
    </row>
    <row r="167" spans="2:3">
      <c r="B167" s="2" t="s">
        <v>131</v>
      </c>
      <c r="C167" s="83">
        <v>-0.20929711278993024</v>
      </c>
    </row>
    <row r="168" spans="2:3">
      <c r="B168" s="2">
        <v>1</v>
      </c>
      <c r="C168" s="42">
        <v>0.73253989476474501</v>
      </c>
    </row>
    <row r="169" spans="2:3">
      <c r="B169" s="2">
        <v>2</v>
      </c>
      <c r="C169" s="42">
        <v>6.8018620686359332E-2</v>
      </c>
    </row>
    <row r="170" spans="2:3">
      <c r="B170" s="2">
        <v>3</v>
      </c>
      <c r="C170" s="42">
        <v>-1.0098556282410427</v>
      </c>
    </row>
    <row r="171" spans="2:3">
      <c r="B171" s="2">
        <v>4</v>
      </c>
      <c r="C171" s="36">
        <v>0.67759499120184108</v>
      </c>
    </row>
    <row r="172" spans="2:3">
      <c r="B172" s="2">
        <v>5</v>
      </c>
      <c r="C172" s="36">
        <v>0.10726918176038502</v>
      </c>
    </row>
    <row r="173" spans="2:3">
      <c r="B173" s="2">
        <v>6</v>
      </c>
      <c r="C173" s="36">
        <v>-1.2126158824692466</v>
      </c>
    </row>
    <row r="174" spans="2:3">
      <c r="B174" s="2">
        <v>7</v>
      </c>
      <c r="C174" s="36">
        <v>1.6446854765209737</v>
      </c>
    </row>
    <row r="175" spans="2:3">
      <c r="B175" s="2">
        <v>8</v>
      </c>
      <c r="C175" s="36">
        <v>-1.2383899151604982</v>
      </c>
    </row>
    <row r="176" spans="2:3">
      <c r="B176" s="2">
        <v>9</v>
      </c>
      <c r="C176" s="36">
        <v>0.34295855325932223</v>
      </c>
    </row>
    <row r="177" spans="2:3">
      <c r="B177" s="2">
        <v>10</v>
      </c>
      <c r="C177" s="36">
        <v>-0.34406468904148468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0"/>
  <sheetViews>
    <sheetView topLeftCell="A65" workbookViewId="0">
      <selection activeCell="H12" sqref="H12"/>
    </sheetView>
  </sheetViews>
  <sheetFormatPr baseColWidth="10" defaultColWidth="8.83203125" defaultRowHeight="15" x14ac:dyDescent="0"/>
  <cols>
    <col min="1" max="14" width="9.33203125" customWidth="1"/>
  </cols>
  <sheetData>
    <row r="1" spans="1:6">
      <c r="A1" t="s">
        <v>99</v>
      </c>
      <c r="B1" t="s">
        <v>60</v>
      </c>
      <c r="C1" t="s">
        <v>61</v>
      </c>
      <c r="D1" t="s">
        <v>100</v>
      </c>
      <c r="E1" t="s">
        <v>101</v>
      </c>
      <c r="F1" t="s">
        <v>82</v>
      </c>
    </row>
    <row r="2" spans="1:6">
      <c r="A2">
        <v>1</v>
      </c>
      <c r="B2">
        <v>0</v>
      </c>
      <c r="C2">
        <v>0</v>
      </c>
      <c r="D2">
        <v>-99</v>
      </c>
      <c r="E2">
        <v>-99</v>
      </c>
      <c r="F2">
        <v>0</v>
      </c>
    </row>
    <row r="3" spans="1:6">
      <c r="A3">
        <v>2</v>
      </c>
      <c r="B3">
        <v>0</v>
      </c>
      <c r="C3">
        <v>0</v>
      </c>
      <c r="D3">
        <v>-99</v>
      </c>
      <c r="E3">
        <v>-99</v>
      </c>
      <c r="F3">
        <v>0</v>
      </c>
    </row>
    <row r="4" spans="1:6">
      <c r="A4">
        <v>3</v>
      </c>
      <c r="B4">
        <v>1</v>
      </c>
      <c r="C4">
        <v>1</v>
      </c>
      <c r="D4">
        <v>-99</v>
      </c>
      <c r="E4">
        <v>-99</v>
      </c>
      <c r="F4">
        <v>1</v>
      </c>
    </row>
    <row r="5" spans="1:6">
      <c r="A5">
        <v>4</v>
      </c>
      <c r="B5">
        <v>2</v>
      </c>
      <c r="C5">
        <v>2</v>
      </c>
      <c r="D5">
        <v>-99</v>
      </c>
      <c r="E5">
        <v>-99</v>
      </c>
      <c r="F5">
        <v>1</v>
      </c>
    </row>
    <row r="6" spans="1:6">
      <c r="A6">
        <v>5</v>
      </c>
      <c r="B6">
        <v>2</v>
      </c>
      <c r="C6">
        <v>2</v>
      </c>
      <c r="D6">
        <v>-99</v>
      </c>
      <c r="E6">
        <v>-99</v>
      </c>
      <c r="F6">
        <v>1</v>
      </c>
    </row>
    <row r="7" spans="1:6">
      <c r="A7">
        <v>6</v>
      </c>
      <c r="B7">
        <v>3</v>
      </c>
      <c r="C7">
        <v>4</v>
      </c>
      <c r="D7">
        <v>1</v>
      </c>
      <c r="E7">
        <v>7.7359999999999998</v>
      </c>
      <c r="F7">
        <v>0.5</v>
      </c>
    </row>
    <row r="8" spans="1:6">
      <c r="A8">
        <v>7</v>
      </c>
      <c r="B8">
        <v>3</v>
      </c>
      <c r="C8">
        <v>5</v>
      </c>
      <c r="D8">
        <v>2</v>
      </c>
      <c r="E8">
        <v>6.4880000000000004</v>
      </c>
      <c r="F8">
        <v>0.5</v>
      </c>
    </row>
    <row r="9" spans="1:6">
      <c r="A9">
        <v>8</v>
      </c>
      <c r="B9">
        <v>6</v>
      </c>
      <c r="C9">
        <v>5</v>
      </c>
      <c r="D9">
        <v>1</v>
      </c>
      <c r="E9">
        <v>3.036</v>
      </c>
      <c r="F9">
        <v>0.5</v>
      </c>
    </row>
    <row r="10" spans="1:6">
      <c r="A10">
        <v>9</v>
      </c>
      <c r="B10">
        <v>6</v>
      </c>
      <c r="C10">
        <v>7</v>
      </c>
      <c r="D10">
        <v>2</v>
      </c>
      <c r="E10">
        <v>11.887</v>
      </c>
      <c r="F10">
        <v>0.5</v>
      </c>
    </row>
    <row r="11" spans="1:6">
      <c r="A11">
        <v>10</v>
      </c>
      <c r="B11">
        <v>8</v>
      </c>
      <c r="C11">
        <v>7</v>
      </c>
      <c r="D11">
        <v>1</v>
      </c>
      <c r="E11">
        <v>2.5880000000000001</v>
      </c>
      <c r="F11">
        <v>0.5</v>
      </c>
    </row>
    <row r="12" spans="1:6">
      <c r="A12">
        <v>11</v>
      </c>
      <c r="B12">
        <v>9</v>
      </c>
      <c r="C12">
        <v>10</v>
      </c>
      <c r="D12">
        <v>2</v>
      </c>
      <c r="E12">
        <v>7.1589999999999998</v>
      </c>
      <c r="F12">
        <v>0.42187999999999998</v>
      </c>
    </row>
    <row r="13" spans="1:6">
      <c r="A13">
        <v>12</v>
      </c>
      <c r="B13">
        <v>11</v>
      </c>
      <c r="C13">
        <v>10</v>
      </c>
      <c r="D13">
        <v>1</v>
      </c>
      <c r="E13">
        <v>6.585</v>
      </c>
      <c r="F13">
        <v>0.38672000000000001</v>
      </c>
    </row>
    <row r="16" spans="1:6">
      <c r="C16" s="15"/>
      <c r="D16" t="s">
        <v>102</v>
      </c>
    </row>
    <row r="17" spans="1:13">
      <c r="C17" s="58"/>
      <c r="D17" t="s">
        <v>103</v>
      </c>
    </row>
    <row r="18" spans="1:13">
      <c r="C18" s="59"/>
      <c r="D18" t="s">
        <v>104</v>
      </c>
    </row>
    <row r="19" spans="1:13">
      <c r="C19" s="60"/>
      <c r="D19" t="s">
        <v>105</v>
      </c>
    </row>
    <row r="21" spans="1:13">
      <c r="A21" t="s">
        <v>85</v>
      </c>
      <c r="B21">
        <v>25</v>
      </c>
    </row>
    <row r="22" spans="1:13">
      <c r="A22" t="s">
        <v>86</v>
      </c>
      <c r="B22">
        <v>40</v>
      </c>
    </row>
    <row r="23" spans="1:13">
      <c r="A23" t="s">
        <v>141</v>
      </c>
      <c r="B23">
        <v>25</v>
      </c>
    </row>
    <row r="24" spans="1:13">
      <c r="A24" s="34"/>
      <c r="B24" s="34"/>
    </row>
    <row r="25" spans="1:13">
      <c r="A25" s="34" t="s">
        <v>142</v>
      </c>
      <c r="B25" s="34">
        <f>B22/B21</f>
        <v>1.6</v>
      </c>
    </row>
    <row r="26" spans="1:13">
      <c r="A26" t="s">
        <v>143</v>
      </c>
      <c r="B26">
        <f t="array" ref="B26">B22/B23</f>
        <v>1.6</v>
      </c>
    </row>
    <row r="29" spans="1:13">
      <c r="D29" s="61" t="s">
        <v>106</v>
      </c>
    </row>
    <row r="30" spans="1:13">
      <c r="D30" s="59">
        <v>1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</row>
    <row r="31" spans="1:13">
      <c r="D31" s="59">
        <v>0</v>
      </c>
      <c r="E31" s="59">
        <v>1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</row>
    <row r="32" spans="1:13">
      <c r="D32" s="59">
        <v>0</v>
      </c>
      <c r="E32" s="59">
        <v>0</v>
      </c>
      <c r="F32" s="59">
        <v>1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</row>
    <row r="33" spans="4:13">
      <c r="D33" s="59">
        <v>0.5</v>
      </c>
      <c r="E33" s="59">
        <v>0.5</v>
      </c>
      <c r="F33" s="59">
        <v>0</v>
      </c>
      <c r="G33" s="60">
        <v>1</v>
      </c>
      <c r="H33" s="60">
        <v>0</v>
      </c>
      <c r="I33" s="60">
        <v>0</v>
      </c>
      <c r="J33" s="60">
        <v>0</v>
      </c>
      <c r="K33" s="60">
        <v>0</v>
      </c>
      <c r="L33" s="60">
        <v>0</v>
      </c>
      <c r="M33" s="60">
        <v>0</v>
      </c>
    </row>
    <row r="34" spans="4:13">
      <c r="D34" s="59">
        <v>0.5</v>
      </c>
      <c r="E34" s="59">
        <v>0</v>
      </c>
      <c r="F34" s="59">
        <v>0.5</v>
      </c>
      <c r="G34" s="60">
        <v>0</v>
      </c>
      <c r="H34" s="60">
        <v>1</v>
      </c>
      <c r="I34" s="60">
        <v>0</v>
      </c>
      <c r="J34" s="60">
        <v>0</v>
      </c>
      <c r="K34" s="60">
        <v>0</v>
      </c>
      <c r="L34" s="60">
        <v>0</v>
      </c>
      <c r="M34" s="60">
        <v>0</v>
      </c>
    </row>
    <row r="35" spans="4:13">
      <c r="D35" s="59">
        <v>0.25</v>
      </c>
      <c r="E35" s="59">
        <v>0.25</v>
      </c>
      <c r="F35" s="59">
        <v>0.5</v>
      </c>
      <c r="G35" s="60">
        <v>0.5</v>
      </c>
      <c r="H35" s="60">
        <v>0</v>
      </c>
      <c r="I35" s="60">
        <v>1</v>
      </c>
      <c r="J35" s="60">
        <v>0</v>
      </c>
      <c r="K35" s="60">
        <v>0</v>
      </c>
      <c r="L35" s="60">
        <v>0</v>
      </c>
      <c r="M35" s="60">
        <v>0</v>
      </c>
    </row>
    <row r="36" spans="4:13">
      <c r="D36" s="59">
        <v>0.5</v>
      </c>
      <c r="E36" s="59">
        <v>0.25</v>
      </c>
      <c r="F36" s="59">
        <v>0.25</v>
      </c>
      <c r="G36" s="60">
        <v>0.5</v>
      </c>
      <c r="H36" s="60">
        <v>0.5</v>
      </c>
      <c r="I36" s="60">
        <v>0</v>
      </c>
      <c r="J36" s="60">
        <v>1</v>
      </c>
      <c r="K36" s="60">
        <v>0</v>
      </c>
      <c r="L36" s="60">
        <v>0</v>
      </c>
      <c r="M36" s="60">
        <v>0</v>
      </c>
    </row>
    <row r="37" spans="4:13">
      <c r="D37" s="59">
        <v>0.375</v>
      </c>
      <c r="E37" s="59">
        <v>0.125</v>
      </c>
      <c r="F37" s="59">
        <v>0.5</v>
      </c>
      <c r="G37" s="60">
        <v>0.25</v>
      </c>
      <c r="H37" s="60">
        <v>0.5</v>
      </c>
      <c r="I37" s="60">
        <v>0.5</v>
      </c>
      <c r="J37" s="60">
        <v>0</v>
      </c>
      <c r="K37" s="60">
        <v>1</v>
      </c>
      <c r="L37" s="60">
        <v>0</v>
      </c>
      <c r="M37" s="60">
        <v>0</v>
      </c>
    </row>
    <row r="38" spans="4:13">
      <c r="D38" s="59">
        <v>0.4375</v>
      </c>
      <c r="E38" s="59">
        <v>0.1875</v>
      </c>
      <c r="F38" s="59">
        <v>0.375</v>
      </c>
      <c r="G38" s="60">
        <v>0.375</v>
      </c>
      <c r="H38" s="60">
        <v>0.5</v>
      </c>
      <c r="I38" s="60">
        <v>0.25</v>
      </c>
      <c r="J38" s="60">
        <v>0.5</v>
      </c>
      <c r="K38" s="60">
        <v>0.5</v>
      </c>
      <c r="L38" s="60">
        <v>1</v>
      </c>
      <c r="M38" s="60">
        <v>0</v>
      </c>
    </row>
    <row r="39" spans="4:13">
      <c r="D39" s="59">
        <v>0.40625</v>
      </c>
      <c r="E39" s="59">
        <v>0.15625</v>
      </c>
      <c r="F39" s="59">
        <v>0.4375</v>
      </c>
      <c r="G39" s="60">
        <v>0.3125</v>
      </c>
      <c r="H39" s="60">
        <v>0.5</v>
      </c>
      <c r="I39" s="60">
        <v>0.375</v>
      </c>
      <c r="J39" s="60">
        <v>0.25</v>
      </c>
      <c r="K39" s="60">
        <v>0.75</v>
      </c>
      <c r="L39" s="60">
        <v>0.5</v>
      </c>
      <c r="M39" s="60">
        <v>1</v>
      </c>
    </row>
    <row r="40" spans="4:13" s="44" customFormat="1"/>
    <row r="41" spans="4:13">
      <c r="D41" s="61" t="s">
        <v>107</v>
      </c>
    </row>
    <row r="42" spans="4:13">
      <c r="D42" s="59">
        <v>1</v>
      </c>
      <c r="E42" s="59">
        <v>0</v>
      </c>
      <c r="F42" s="59">
        <v>0</v>
      </c>
      <c r="G42" s="59">
        <v>0</v>
      </c>
      <c r="H42" s="59">
        <v>0</v>
      </c>
      <c r="I42" s="59">
        <v>0</v>
      </c>
      <c r="J42" s="59">
        <v>0</v>
      </c>
      <c r="K42" s="59">
        <v>0</v>
      </c>
      <c r="L42" s="59">
        <v>0</v>
      </c>
      <c r="M42" s="59">
        <v>0</v>
      </c>
    </row>
    <row r="43" spans="4:13">
      <c r="D43" s="59">
        <v>0</v>
      </c>
      <c r="E43" s="59">
        <v>1</v>
      </c>
      <c r="F43" s="59">
        <v>0</v>
      </c>
      <c r="G43" s="59">
        <v>0</v>
      </c>
      <c r="H43" s="59">
        <v>0</v>
      </c>
      <c r="I43" s="59">
        <v>0</v>
      </c>
      <c r="J43" s="59">
        <v>0</v>
      </c>
      <c r="K43" s="59">
        <v>0</v>
      </c>
      <c r="L43" s="59">
        <v>0</v>
      </c>
      <c r="M43" s="59">
        <v>0</v>
      </c>
    </row>
    <row r="44" spans="4:13">
      <c r="D44" s="59">
        <v>0</v>
      </c>
      <c r="E44" s="59">
        <v>0</v>
      </c>
      <c r="F44" s="59">
        <v>1</v>
      </c>
      <c r="G44" s="59">
        <v>0</v>
      </c>
      <c r="H44" s="59">
        <v>0</v>
      </c>
      <c r="I44" s="59">
        <v>0</v>
      </c>
      <c r="J44" s="59">
        <v>0</v>
      </c>
      <c r="K44" s="59">
        <v>0</v>
      </c>
      <c r="L44" s="59">
        <v>0</v>
      </c>
      <c r="M44" s="59">
        <v>0</v>
      </c>
    </row>
    <row r="45" spans="4:13">
      <c r="D45" s="59">
        <v>0</v>
      </c>
      <c r="E45" s="59">
        <v>0</v>
      </c>
      <c r="F45" s="59">
        <v>0</v>
      </c>
      <c r="G45" s="60">
        <v>0.5</v>
      </c>
      <c r="H45" s="60">
        <v>0</v>
      </c>
      <c r="I45" s="60">
        <v>0</v>
      </c>
      <c r="J45" s="60">
        <v>0</v>
      </c>
      <c r="K45" s="60">
        <v>0</v>
      </c>
      <c r="L45" s="60">
        <v>0</v>
      </c>
      <c r="M45" s="60">
        <v>0</v>
      </c>
    </row>
    <row r="46" spans="4:13">
      <c r="D46" s="59">
        <v>0</v>
      </c>
      <c r="E46" s="59">
        <v>0</v>
      </c>
      <c r="F46" s="59">
        <v>0</v>
      </c>
      <c r="G46" s="60">
        <v>0</v>
      </c>
      <c r="H46" s="60">
        <v>0.5</v>
      </c>
      <c r="I46" s="60">
        <v>0</v>
      </c>
      <c r="J46" s="60">
        <v>0</v>
      </c>
      <c r="K46" s="60">
        <v>0</v>
      </c>
      <c r="L46" s="60">
        <v>0</v>
      </c>
      <c r="M46" s="60">
        <v>0</v>
      </c>
    </row>
    <row r="47" spans="4:13">
      <c r="D47" s="59">
        <v>0</v>
      </c>
      <c r="E47" s="59">
        <v>0</v>
      </c>
      <c r="F47" s="59">
        <v>0</v>
      </c>
      <c r="G47" s="60">
        <v>0</v>
      </c>
      <c r="H47" s="60">
        <v>0</v>
      </c>
      <c r="I47" s="60">
        <v>0.5</v>
      </c>
      <c r="J47" s="60">
        <v>0</v>
      </c>
      <c r="K47" s="60">
        <v>0</v>
      </c>
      <c r="L47" s="60">
        <v>0</v>
      </c>
      <c r="M47" s="60">
        <v>0</v>
      </c>
    </row>
    <row r="48" spans="4:13">
      <c r="D48" s="59">
        <v>0</v>
      </c>
      <c r="E48" s="59">
        <v>0</v>
      </c>
      <c r="F48" s="59">
        <v>0</v>
      </c>
      <c r="G48" s="60">
        <v>0</v>
      </c>
      <c r="H48" s="60">
        <v>0</v>
      </c>
      <c r="I48" s="60">
        <v>0</v>
      </c>
      <c r="J48" s="60">
        <v>0.5</v>
      </c>
      <c r="K48" s="60">
        <v>0</v>
      </c>
      <c r="L48" s="60">
        <v>0</v>
      </c>
      <c r="M48" s="60">
        <v>0</v>
      </c>
    </row>
    <row r="49" spans="4:13">
      <c r="D49" s="59">
        <v>0</v>
      </c>
      <c r="E49" s="59">
        <v>0</v>
      </c>
      <c r="F49" s="59">
        <v>0</v>
      </c>
      <c r="G49" s="60">
        <v>0</v>
      </c>
      <c r="H49" s="60">
        <v>0</v>
      </c>
      <c r="I49" s="60">
        <v>0</v>
      </c>
      <c r="J49" s="60">
        <v>0</v>
      </c>
      <c r="K49" s="60">
        <v>0.5</v>
      </c>
      <c r="L49" s="60">
        <v>0</v>
      </c>
      <c r="M49" s="60">
        <v>0</v>
      </c>
    </row>
    <row r="50" spans="4:13">
      <c r="D50" s="59">
        <v>0</v>
      </c>
      <c r="E50" s="59">
        <v>0</v>
      </c>
      <c r="F50" s="59">
        <v>0</v>
      </c>
      <c r="G50" s="60">
        <v>0</v>
      </c>
      <c r="H50" s="60">
        <v>0</v>
      </c>
      <c r="I50" s="60">
        <v>0</v>
      </c>
      <c r="J50" s="60">
        <v>0</v>
      </c>
      <c r="K50" s="60">
        <v>0</v>
      </c>
      <c r="L50" s="60">
        <v>0.42187999999999998</v>
      </c>
      <c r="M50" s="60">
        <v>0</v>
      </c>
    </row>
    <row r="51" spans="4:13">
      <c r="D51" s="59">
        <v>0</v>
      </c>
      <c r="E51" s="59">
        <v>0</v>
      </c>
      <c r="F51" s="59">
        <v>0</v>
      </c>
      <c r="G51" s="60">
        <v>0</v>
      </c>
      <c r="H51" s="60">
        <v>0</v>
      </c>
      <c r="I51" s="60">
        <v>0</v>
      </c>
      <c r="J51" s="60">
        <v>0</v>
      </c>
      <c r="K51" s="60">
        <v>0</v>
      </c>
      <c r="L51" s="60">
        <v>0</v>
      </c>
      <c r="M51" s="60">
        <v>0.38672000000000001</v>
      </c>
    </row>
    <row r="53" spans="4:13">
      <c r="D53" s="61" t="s">
        <v>108</v>
      </c>
    </row>
    <row r="54" spans="4:13">
      <c r="D54" s="59">
        <v>1</v>
      </c>
      <c r="E54" s="59">
        <v>0</v>
      </c>
    </row>
    <row r="55" spans="4:13">
      <c r="D55" s="59">
        <v>0</v>
      </c>
      <c r="E55" s="59">
        <v>1</v>
      </c>
    </row>
    <row r="56" spans="4:13">
      <c r="D56" s="59">
        <v>0</v>
      </c>
      <c r="E56" s="59">
        <v>1</v>
      </c>
    </row>
    <row r="57" spans="4:13">
      <c r="D57" s="60">
        <v>0</v>
      </c>
      <c r="E57" s="60">
        <v>0</v>
      </c>
    </row>
    <row r="58" spans="4:13">
      <c r="D58" s="60">
        <v>0</v>
      </c>
      <c r="E58" s="60">
        <v>0</v>
      </c>
    </row>
    <row r="59" spans="4:13">
      <c r="D59" s="60">
        <v>0</v>
      </c>
      <c r="E59" s="60">
        <v>0</v>
      </c>
    </row>
    <row r="60" spans="4:13">
      <c r="D60" s="60">
        <v>0</v>
      </c>
      <c r="E60" s="60">
        <v>0</v>
      </c>
    </row>
    <row r="61" spans="4:13">
      <c r="D61" s="60">
        <v>0</v>
      </c>
      <c r="E61" s="60">
        <v>0</v>
      </c>
    </row>
    <row r="62" spans="4:13">
      <c r="D62" s="60">
        <v>0</v>
      </c>
      <c r="E62" s="60">
        <v>0</v>
      </c>
    </row>
    <row r="63" spans="4:13">
      <c r="D63" s="60">
        <v>0</v>
      </c>
      <c r="E63" s="60">
        <v>0</v>
      </c>
    </row>
    <row r="64" spans="4:13">
      <c r="G64" s="44"/>
      <c r="H64" s="44"/>
    </row>
    <row r="68" spans="2:20">
      <c r="B68" s="61" t="s">
        <v>109</v>
      </c>
      <c r="D68" s="61" t="s">
        <v>110</v>
      </c>
      <c r="O68" s="61" t="s">
        <v>19</v>
      </c>
    </row>
    <row r="69" spans="2:20">
      <c r="B69" s="15">
        <v>1</v>
      </c>
      <c r="D69" s="59">
        <v>0</v>
      </c>
      <c r="E69" s="59">
        <v>0</v>
      </c>
      <c r="F69" s="59">
        <v>0</v>
      </c>
      <c r="G69" s="60">
        <v>1</v>
      </c>
      <c r="H69" s="60">
        <v>0</v>
      </c>
      <c r="I69" s="60">
        <v>0</v>
      </c>
      <c r="J69" s="60">
        <v>0</v>
      </c>
      <c r="K69" s="60">
        <v>0</v>
      </c>
      <c r="L69" s="60">
        <v>0</v>
      </c>
      <c r="M69" s="60">
        <v>0</v>
      </c>
      <c r="O69" s="62">
        <v>7.7359999999999998</v>
      </c>
    </row>
    <row r="70" spans="2:20">
      <c r="B70" s="15">
        <v>1</v>
      </c>
      <c r="D70" s="59">
        <v>0</v>
      </c>
      <c r="E70" s="59">
        <v>0</v>
      </c>
      <c r="F70" s="59">
        <v>0</v>
      </c>
      <c r="G70" s="60">
        <v>0</v>
      </c>
      <c r="H70" s="60">
        <v>1</v>
      </c>
      <c r="I70" s="60">
        <v>0</v>
      </c>
      <c r="J70" s="60">
        <v>0</v>
      </c>
      <c r="K70" s="60">
        <v>0</v>
      </c>
      <c r="L70" s="60">
        <v>0</v>
      </c>
      <c r="M70" s="60">
        <v>0</v>
      </c>
      <c r="O70" s="62">
        <v>6.4880000000000004</v>
      </c>
    </row>
    <row r="71" spans="2:20">
      <c r="B71" s="15">
        <v>1</v>
      </c>
      <c r="D71" s="59">
        <v>0</v>
      </c>
      <c r="E71" s="59">
        <v>0</v>
      </c>
      <c r="F71" s="59">
        <v>0</v>
      </c>
      <c r="G71" s="60">
        <v>0</v>
      </c>
      <c r="H71" s="60">
        <v>0</v>
      </c>
      <c r="I71" s="60">
        <v>1</v>
      </c>
      <c r="J71" s="60">
        <v>0</v>
      </c>
      <c r="K71" s="60">
        <v>0</v>
      </c>
      <c r="L71" s="60">
        <v>0</v>
      </c>
      <c r="M71" s="60">
        <v>0</v>
      </c>
      <c r="O71" s="62">
        <v>3.036</v>
      </c>
    </row>
    <row r="72" spans="2:20">
      <c r="B72" s="15">
        <v>1</v>
      </c>
      <c r="D72" s="59">
        <v>0</v>
      </c>
      <c r="E72" s="59">
        <v>0</v>
      </c>
      <c r="F72" s="59">
        <v>0</v>
      </c>
      <c r="G72" s="60">
        <v>0</v>
      </c>
      <c r="H72" s="60">
        <v>0</v>
      </c>
      <c r="I72" s="60">
        <v>0</v>
      </c>
      <c r="J72" s="60">
        <v>1</v>
      </c>
      <c r="K72" s="60">
        <v>0</v>
      </c>
      <c r="L72" s="60">
        <v>0</v>
      </c>
      <c r="M72" s="60">
        <v>0</v>
      </c>
      <c r="O72" s="62">
        <v>11.887</v>
      </c>
    </row>
    <row r="73" spans="2:20">
      <c r="B73" s="15">
        <v>1</v>
      </c>
      <c r="D73" s="59">
        <v>0</v>
      </c>
      <c r="E73" s="59">
        <v>0</v>
      </c>
      <c r="F73" s="59">
        <v>0</v>
      </c>
      <c r="G73" s="60">
        <v>0</v>
      </c>
      <c r="H73" s="60">
        <v>0</v>
      </c>
      <c r="I73" s="60">
        <v>0</v>
      </c>
      <c r="J73" s="60">
        <v>0</v>
      </c>
      <c r="K73" s="60">
        <v>1</v>
      </c>
      <c r="L73" s="60">
        <v>0</v>
      </c>
      <c r="M73" s="60">
        <v>0</v>
      </c>
      <c r="O73" s="62">
        <v>2.5880000000000001</v>
      </c>
    </row>
    <row r="74" spans="2:20">
      <c r="B74" s="15">
        <v>1</v>
      </c>
      <c r="D74" s="59">
        <v>0</v>
      </c>
      <c r="E74" s="59">
        <v>0</v>
      </c>
      <c r="F74" s="59">
        <v>0</v>
      </c>
      <c r="G74" s="60">
        <v>0</v>
      </c>
      <c r="H74" s="60">
        <v>0</v>
      </c>
      <c r="I74" s="60">
        <v>0</v>
      </c>
      <c r="J74" s="60">
        <v>0</v>
      </c>
      <c r="K74" s="60">
        <v>0</v>
      </c>
      <c r="L74" s="60">
        <v>1</v>
      </c>
      <c r="M74" s="60">
        <v>0</v>
      </c>
      <c r="O74" s="62">
        <v>7.1589999999999998</v>
      </c>
    </row>
    <row r="75" spans="2:20">
      <c r="B75" s="15">
        <v>1</v>
      </c>
      <c r="D75" s="59">
        <v>0</v>
      </c>
      <c r="E75" s="59">
        <v>0</v>
      </c>
      <c r="F75" s="59">
        <v>0</v>
      </c>
      <c r="G75" s="60">
        <v>0</v>
      </c>
      <c r="H75" s="60">
        <v>0</v>
      </c>
      <c r="I75" s="60">
        <v>0</v>
      </c>
      <c r="J75" s="60">
        <v>0</v>
      </c>
      <c r="K75" s="60">
        <v>0</v>
      </c>
      <c r="L75" s="60">
        <v>0</v>
      </c>
      <c r="M75" s="60">
        <v>1</v>
      </c>
      <c r="O75" s="62">
        <v>6.585</v>
      </c>
    </row>
    <row r="79" spans="2:20">
      <c r="B79" s="61" t="s">
        <v>2</v>
      </c>
      <c r="H79" s="61" t="s">
        <v>111</v>
      </c>
      <c r="K79" s="61" t="s">
        <v>112</v>
      </c>
      <c r="T79" s="61" t="s">
        <v>20</v>
      </c>
    </row>
    <row r="80" spans="2:20">
      <c r="B80" s="15">
        <f t="array" ref="B80">MMULT(TRANSPOSE(B69:B75),B69:B75)</f>
        <v>7</v>
      </c>
      <c r="D80" s="92">
        <v>0</v>
      </c>
      <c r="E80" s="92">
        <v>0</v>
      </c>
      <c r="F80" s="44"/>
      <c r="H80" s="65">
        <f t="array" ref="H80:Q80">MMULT(MMULT(TRANSPOSE(B69:B75),D69:M75),D30:M39)</f>
        <v>2.96875</v>
      </c>
      <c r="I80" s="65">
        <v>1.46875</v>
      </c>
      <c r="J80" s="65">
        <v>2.5625</v>
      </c>
      <c r="K80" s="66">
        <v>2.9375</v>
      </c>
      <c r="L80" s="66">
        <v>3</v>
      </c>
      <c r="M80" s="66">
        <v>2.125</v>
      </c>
      <c r="N80" s="66">
        <v>1.75</v>
      </c>
      <c r="O80" s="66">
        <v>2.25</v>
      </c>
      <c r="P80" s="66">
        <v>1.5</v>
      </c>
      <c r="Q80" s="66">
        <v>1</v>
      </c>
      <c r="T80" s="15">
        <f t="array" ref="T80">MMULT(TRANSPOSE(B69:B75),O69:O75)</f>
        <v>45.479000000000006</v>
      </c>
    </row>
    <row r="82" spans="1:20">
      <c r="B82" s="74"/>
      <c r="C82" s="74"/>
      <c r="D82" s="75" t="s">
        <v>113</v>
      </c>
      <c r="E82" s="74"/>
      <c r="F82" s="74"/>
      <c r="H82" s="75" t="s">
        <v>114</v>
      </c>
      <c r="I82" s="74"/>
      <c r="J82" s="74"/>
      <c r="K82" s="75" t="s">
        <v>115</v>
      </c>
      <c r="T82" s="61" t="s">
        <v>116</v>
      </c>
    </row>
    <row r="83" spans="1:20">
      <c r="B83" s="93">
        <f t="array" ref="B83:B84">TRANSPOSE(D80:E80)</f>
        <v>0</v>
      </c>
      <c r="C83" s="74"/>
      <c r="D83" s="94">
        <f t="array" ref="D83:E84">MMULT(TRANSPOSE(D54:E63),D54:E63)</f>
        <v>1</v>
      </c>
      <c r="E83" s="94">
        <v>0</v>
      </c>
      <c r="F83" s="74"/>
      <c r="H83" s="95">
        <f t="array" ref="H83:Q84">-(TRANSPOSE(D54:E63))</f>
        <v>-1</v>
      </c>
      <c r="I83" s="95">
        <v>0</v>
      </c>
      <c r="J83" s="95">
        <v>0</v>
      </c>
      <c r="K83" s="96">
        <v>0</v>
      </c>
      <c r="L83" s="96">
        <v>0</v>
      </c>
      <c r="M83" s="96">
        <v>0</v>
      </c>
      <c r="N83" s="96">
        <v>0</v>
      </c>
      <c r="O83" s="96">
        <v>0</v>
      </c>
      <c r="P83" s="96">
        <v>0</v>
      </c>
      <c r="Q83" s="96">
        <v>0</v>
      </c>
      <c r="T83" s="58">
        <v>0</v>
      </c>
    </row>
    <row r="84" spans="1:20">
      <c r="B84" s="93">
        <v>0</v>
      </c>
      <c r="C84" s="74"/>
      <c r="D84" s="94">
        <v>0</v>
      </c>
      <c r="E84" s="94">
        <v>2</v>
      </c>
      <c r="F84" s="74"/>
      <c r="H84" s="95">
        <v>0</v>
      </c>
      <c r="I84" s="95">
        <v>-1</v>
      </c>
      <c r="J84" s="95">
        <v>-1</v>
      </c>
      <c r="K84" s="96">
        <v>0</v>
      </c>
      <c r="L84" s="96">
        <v>0</v>
      </c>
      <c r="M84" s="96">
        <v>0</v>
      </c>
      <c r="N84" s="96">
        <v>0</v>
      </c>
      <c r="O84" s="96">
        <v>0</v>
      </c>
      <c r="P84" s="96">
        <v>0</v>
      </c>
      <c r="Q84" s="96">
        <v>0</v>
      </c>
      <c r="T84" s="58">
        <v>0</v>
      </c>
    </row>
    <row r="85" spans="1:20">
      <c r="B85" s="97"/>
      <c r="C85" s="74"/>
      <c r="D85" s="74"/>
      <c r="E85" s="74"/>
      <c r="F85" s="74"/>
      <c r="G85" s="74"/>
      <c r="H85" s="74"/>
      <c r="I85" s="74"/>
      <c r="J85" s="74"/>
      <c r="K85" s="74"/>
    </row>
    <row r="86" spans="1:20">
      <c r="B86" s="74"/>
      <c r="C86" s="74"/>
      <c r="D86" s="74"/>
      <c r="E86" s="74"/>
      <c r="F86" s="74"/>
      <c r="G86" s="74"/>
      <c r="H86" s="74"/>
      <c r="I86" s="74"/>
      <c r="J86" s="74"/>
      <c r="K86" s="74"/>
    </row>
    <row r="87" spans="1:20">
      <c r="F87" s="74"/>
      <c r="G87" s="74"/>
      <c r="H87" s="74"/>
      <c r="I87" s="74"/>
      <c r="J87" s="74"/>
      <c r="K87" s="74"/>
    </row>
    <row r="88" spans="1:20">
      <c r="F88" s="74"/>
      <c r="G88" s="74"/>
      <c r="H88" s="75" t="s">
        <v>27</v>
      </c>
      <c r="I88" s="74"/>
      <c r="J88" s="74"/>
      <c r="K88" s="74"/>
      <c r="T88" s="61" t="s">
        <v>29</v>
      </c>
    </row>
    <row r="89" spans="1:20">
      <c r="B89" s="65">
        <f t="array" ref="B89:B91">TRANSPOSE(H80:J80)</f>
        <v>2.96875</v>
      </c>
      <c r="C89" s="74"/>
      <c r="D89" s="95">
        <f t="array" ref="D89:E91">TRANSPOSE(H83:J84)</f>
        <v>-1</v>
      </c>
      <c r="E89" s="95">
        <v>0</v>
      </c>
      <c r="F89" s="74"/>
      <c r="G89" s="74"/>
      <c r="H89" s="98">
        <f t="array" ref="H89:Q98">MMULT(TRANSPOSE(D69:M75),D69:M75)</f>
        <v>0</v>
      </c>
      <c r="I89" s="98">
        <v>0</v>
      </c>
      <c r="J89" s="98">
        <v>0</v>
      </c>
      <c r="K89" s="99">
        <v>0</v>
      </c>
      <c r="L89" s="99">
        <v>0</v>
      </c>
      <c r="M89" s="99">
        <v>0</v>
      </c>
      <c r="N89" s="99">
        <v>0</v>
      </c>
      <c r="O89" s="99">
        <v>0</v>
      </c>
      <c r="P89" s="99">
        <v>0</v>
      </c>
      <c r="Q89" s="99">
        <v>0</v>
      </c>
      <c r="T89" s="59">
        <f t="array" ref="T89:T98">MMULT(TRANSPOSE(D69:M75),O69:O75)</f>
        <v>0</v>
      </c>
    </row>
    <row r="90" spans="1:20">
      <c r="B90" s="65">
        <v>1.46875</v>
      </c>
      <c r="C90" s="74"/>
      <c r="D90" s="95">
        <v>0</v>
      </c>
      <c r="E90" s="95">
        <v>-1</v>
      </c>
      <c r="F90" s="74"/>
      <c r="G90" s="74"/>
      <c r="H90" s="98">
        <v>0</v>
      </c>
      <c r="I90" s="98">
        <v>0</v>
      </c>
      <c r="J90" s="98">
        <v>0</v>
      </c>
      <c r="K90" s="99">
        <v>0</v>
      </c>
      <c r="L90" s="99">
        <v>0</v>
      </c>
      <c r="M90" s="99">
        <v>0</v>
      </c>
      <c r="N90" s="99">
        <v>0</v>
      </c>
      <c r="O90" s="99">
        <v>0</v>
      </c>
      <c r="P90" s="99">
        <v>0</v>
      </c>
      <c r="Q90" s="99">
        <v>0</v>
      </c>
      <c r="T90" s="59">
        <v>0</v>
      </c>
    </row>
    <row r="91" spans="1:20">
      <c r="B91" s="65">
        <v>2.5625</v>
      </c>
      <c r="C91" s="74"/>
      <c r="D91" s="95">
        <v>0</v>
      </c>
      <c r="E91" s="95">
        <v>-1</v>
      </c>
      <c r="F91" s="74"/>
      <c r="G91" s="74"/>
      <c r="H91" s="98">
        <v>0</v>
      </c>
      <c r="I91" s="98">
        <v>0</v>
      </c>
      <c r="J91" s="98">
        <v>0</v>
      </c>
      <c r="K91" s="99">
        <v>0</v>
      </c>
      <c r="L91" s="99">
        <v>0</v>
      </c>
      <c r="M91" s="99">
        <v>0</v>
      </c>
      <c r="N91" s="99">
        <v>0</v>
      </c>
      <c r="O91" s="99">
        <v>0</v>
      </c>
      <c r="P91" s="99">
        <v>0</v>
      </c>
      <c r="Q91" s="99">
        <v>0</v>
      </c>
      <c r="T91" s="59">
        <v>0</v>
      </c>
    </row>
    <row r="92" spans="1:20">
      <c r="B92" s="66">
        <f t="array" ref="B92:B98">TRANSPOSE(K80:Q80)</f>
        <v>2.9375</v>
      </c>
      <c r="C92" s="34"/>
      <c r="D92" s="96">
        <f t="array" ref="D92:E98">TRANSPOSE(K83:Q84)</f>
        <v>0</v>
      </c>
      <c r="E92" s="96">
        <v>0</v>
      </c>
      <c r="F92" s="34"/>
      <c r="G92" s="34"/>
      <c r="H92" s="99">
        <v>0</v>
      </c>
      <c r="I92" s="99">
        <v>0</v>
      </c>
      <c r="J92" s="99">
        <v>0</v>
      </c>
      <c r="K92" s="100">
        <v>1</v>
      </c>
      <c r="L92" s="100">
        <v>0</v>
      </c>
      <c r="M92" s="100">
        <v>0</v>
      </c>
      <c r="N92" s="100">
        <v>0</v>
      </c>
      <c r="O92" s="100">
        <v>0</v>
      </c>
      <c r="P92" s="100">
        <v>0</v>
      </c>
      <c r="Q92" s="100">
        <v>0</v>
      </c>
      <c r="T92" s="60">
        <v>7.7359999999999998</v>
      </c>
    </row>
    <row r="93" spans="1:20">
      <c r="B93" s="66">
        <v>3</v>
      </c>
      <c r="C93" s="34"/>
      <c r="D93" s="96">
        <v>0</v>
      </c>
      <c r="E93" s="96">
        <v>0</v>
      </c>
      <c r="F93" s="34"/>
      <c r="G93" s="34"/>
      <c r="H93" s="99">
        <v>0</v>
      </c>
      <c r="I93" s="99">
        <v>0</v>
      </c>
      <c r="J93" s="99">
        <v>0</v>
      </c>
      <c r="K93" s="100">
        <v>0</v>
      </c>
      <c r="L93" s="100">
        <v>1</v>
      </c>
      <c r="M93" s="100">
        <v>0</v>
      </c>
      <c r="N93" s="100">
        <v>0</v>
      </c>
      <c r="O93" s="100">
        <v>0</v>
      </c>
      <c r="P93" s="100">
        <v>0</v>
      </c>
      <c r="Q93" s="100">
        <v>0</v>
      </c>
      <c r="T93" s="60">
        <v>6.4880000000000004</v>
      </c>
    </row>
    <row r="94" spans="1:20">
      <c r="B94" s="66">
        <v>2.125</v>
      </c>
      <c r="C94" s="74"/>
      <c r="D94" s="96">
        <v>0</v>
      </c>
      <c r="E94" s="96">
        <v>0</v>
      </c>
      <c r="F94" s="74"/>
      <c r="G94" s="74"/>
      <c r="H94" s="99">
        <v>0</v>
      </c>
      <c r="I94" s="99">
        <v>0</v>
      </c>
      <c r="J94" s="99">
        <v>0</v>
      </c>
      <c r="K94" s="100">
        <v>0</v>
      </c>
      <c r="L94" s="100">
        <v>0</v>
      </c>
      <c r="M94" s="100">
        <v>1</v>
      </c>
      <c r="N94" s="100">
        <v>0</v>
      </c>
      <c r="O94" s="100">
        <v>0</v>
      </c>
      <c r="P94" s="100">
        <v>0</v>
      </c>
      <c r="Q94" s="100">
        <v>0</v>
      </c>
      <c r="T94" s="60">
        <v>3.036</v>
      </c>
    </row>
    <row r="95" spans="1:20">
      <c r="B95" s="66">
        <v>1.75</v>
      </c>
      <c r="C95" s="74"/>
      <c r="D95" s="96">
        <v>0</v>
      </c>
      <c r="E95" s="96">
        <v>0</v>
      </c>
      <c r="F95" s="74"/>
      <c r="G95" s="74"/>
      <c r="H95" s="99">
        <v>0</v>
      </c>
      <c r="I95" s="99">
        <v>0</v>
      </c>
      <c r="J95" s="99">
        <v>0</v>
      </c>
      <c r="K95" s="100">
        <v>0</v>
      </c>
      <c r="L95" s="100">
        <v>0</v>
      </c>
      <c r="M95" s="100">
        <v>0</v>
      </c>
      <c r="N95" s="100">
        <v>1</v>
      </c>
      <c r="O95" s="100">
        <v>0</v>
      </c>
      <c r="P95" s="100">
        <v>0</v>
      </c>
      <c r="Q95" s="100">
        <v>0</v>
      </c>
      <c r="T95" s="60">
        <v>11.887</v>
      </c>
    </row>
    <row r="96" spans="1:20">
      <c r="A96" s="34"/>
      <c r="B96" s="66">
        <v>2.25</v>
      </c>
      <c r="C96" s="74"/>
      <c r="D96" s="96">
        <v>0</v>
      </c>
      <c r="E96" s="96">
        <v>0</v>
      </c>
      <c r="F96" s="74"/>
      <c r="G96" s="74"/>
      <c r="H96" s="99">
        <v>0</v>
      </c>
      <c r="I96" s="99">
        <v>0</v>
      </c>
      <c r="J96" s="99">
        <v>0</v>
      </c>
      <c r="K96" s="100">
        <v>0</v>
      </c>
      <c r="L96" s="100">
        <v>0</v>
      </c>
      <c r="M96" s="100">
        <v>0</v>
      </c>
      <c r="N96" s="100">
        <v>0</v>
      </c>
      <c r="O96" s="100">
        <v>1</v>
      </c>
      <c r="P96" s="100">
        <v>0</v>
      </c>
      <c r="Q96" s="100">
        <v>0</v>
      </c>
      <c r="T96" s="60">
        <v>2.5880000000000001</v>
      </c>
    </row>
    <row r="97" spans="1:20">
      <c r="A97" s="34"/>
      <c r="B97" s="66">
        <v>1.5</v>
      </c>
      <c r="C97" s="74"/>
      <c r="D97" s="96">
        <v>0</v>
      </c>
      <c r="E97" s="96">
        <v>0</v>
      </c>
      <c r="F97" s="74"/>
      <c r="G97" s="74"/>
      <c r="H97" s="99">
        <v>0</v>
      </c>
      <c r="I97" s="99">
        <v>0</v>
      </c>
      <c r="J97" s="99">
        <v>0</v>
      </c>
      <c r="K97" s="100">
        <v>0</v>
      </c>
      <c r="L97" s="100">
        <v>0</v>
      </c>
      <c r="M97" s="100">
        <v>0</v>
      </c>
      <c r="N97" s="100">
        <v>0</v>
      </c>
      <c r="O97" s="100">
        <v>0</v>
      </c>
      <c r="P97" s="100">
        <v>1</v>
      </c>
      <c r="Q97" s="100">
        <v>0</v>
      </c>
      <c r="T97" s="60">
        <v>7.1589999999999998</v>
      </c>
    </row>
    <row r="98" spans="1:20">
      <c r="A98" s="34"/>
      <c r="B98" s="66">
        <v>1</v>
      </c>
      <c r="C98" s="74"/>
      <c r="D98" s="96">
        <v>0</v>
      </c>
      <c r="E98" s="96">
        <v>0</v>
      </c>
      <c r="F98" s="74"/>
      <c r="G98" s="74"/>
      <c r="H98" s="99">
        <v>0</v>
      </c>
      <c r="I98" s="99">
        <v>0</v>
      </c>
      <c r="J98" s="99">
        <v>0</v>
      </c>
      <c r="K98" s="100">
        <v>0</v>
      </c>
      <c r="L98" s="100">
        <v>0</v>
      </c>
      <c r="M98" s="100">
        <v>0</v>
      </c>
      <c r="N98" s="100">
        <v>0</v>
      </c>
      <c r="O98" s="100">
        <v>0</v>
      </c>
      <c r="P98" s="100">
        <v>0</v>
      </c>
      <c r="Q98" s="100">
        <v>1</v>
      </c>
      <c r="T98" s="60">
        <v>6.585</v>
      </c>
    </row>
    <row r="99" spans="1:20">
      <c r="A99" s="34"/>
      <c r="B99" s="34"/>
      <c r="C99" s="74"/>
      <c r="D99" s="74"/>
      <c r="E99" s="74"/>
      <c r="F99" s="74"/>
      <c r="G99" s="74"/>
      <c r="H99" s="74"/>
      <c r="I99" s="74"/>
      <c r="J99" s="74"/>
      <c r="K99" s="74"/>
    </row>
    <row r="100" spans="1:20">
      <c r="B100" s="74"/>
      <c r="C100" s="74"/>
      <c r="D100" s="74"/>
      <c r="E100" s="74"/>
      <c r="F100" s="74"/>
      <c r="G100" s="74"/>
      <c r="H100" s="74"/>
      <c r="I100" s="74"/>
      <c r="J100" s="74"/>
      <c r="K100" s="74"/>
    </row>
    <row r="101" spans="1:20">
      <c r="B101" s="74"/>
      <c r="C101" s="74"/>
      <c r="D101" s="74"/>
      <c r="E101" s="74"/>
      <c r="F101" s="74"/>
      <c r="G101" s="74"/>
      <c r="H101" s="74"/>
      <c r="I101" s="74"/>
      <c r="J101" s="74"/>
      <c r="K101" s="74"/>
    </row>
    <row r="102" spans="1:20">
      <c r="B102" s="74"/>
      <c r="C102" s="74"/>
      <c r="D102" s="74"/>
      <c r="E102" s="74"/>
      <c r="F102" s="74"/>
      <c r="G102" s="74"/>
      <c r="H102" s="75" t="s">
        <v>117</v>
      </c>
      <c r="I102" s="74"/>
      <c r="J102" s="74"/>
      <c r="K102" s="74"/>
      <c r="T102" s="61" t="s">
        <v>118</v>
      </c>
    </row>
    <row r="103" spans="1:20">
      <c r="B103" s="74"/>
      <c r="C103" s="74"/>
      <c r="D103" s="74"/>
      <c r="E103" s="74"/>
      <c r="F103" s="74"/>
      <c r="G103" s="74"/>
      <c r="H103" s="76">
        <f t="array" ref="H103:Q112">MMULT(MMULT(MMULT(TRANSPOSE(D30:M39),TRANSPOSE(D69:M75)),D69:M75),D30:M39)</f>
        <v>1.3095703125</v>
      </c>
      <c r="I103" s="76">
        <v>0.6298828125</v>
      </c>
      <c r="J103" s="76">
        <v>1.029296875</v>
      </c>
      <c r="K103" s="77">
        <v>1.259765625</v>
      </c>
      <c r="L103" s="77">
        <v>1.359375</v>
      </c>
      <c r="M103" s="77">
        <v>0.69921875</v>
      </c>
      <c r="N103" s="77">
        <v>0.8203125</v>
      </c>
      <c r="O103" s="77">
        <v>0.8984375</v>
      </c>
      <c r="P103" s="78">
        <v>0.640625</v>
      </c>
      <c r="Q103" s="78">
        <v>0.40625</v>
      </c>
      <c r="T103" s="59">
        <f t="array" ref="T103:T112">MMULT(MMULT(TRANSPOSE(D30:M39),TRANSPOSE(D69:M75)),O69:O75)</f>
        <v>20.592218750000001</v>
      </c>
    </row>
    <row r="104" spans="1:20">
      <c r="B104" s="74"/>
      <c r="C104" s="74"/>
      <c r="D104" s="74"/>
      <c r="E104" s="74"/>
      <c r="F104" s="74"/>
      <c r="G104" s="74"/>
      <c r="H104" s="76">
        <v>0.6298828125</v>
      </c>
      <c r="I104" s="76">
        <v>0.4501953125</v>
      </c>
      <c r="J104" s="76">
        <v>0.388671875</v>
      </c>
      <c r="K104" s="77">
        <v>0.900390625</v>
      </c>
      <c r="L104" s="77">
        <v>0.359375</v>
      </c>
      <c r="M104" s="77">
        <v>0.41796875</v>
      </c>
      <c r="N104" s="77">
        <v>0.3828125</v>
      </c>
      <c r="O104" s="77">
        <v>0.3359375</v>
      </c>
      <c r="P104" s="78">
        <v>0.265625</v>
      </c>
      <c r="Q104" s="78">
        <v>0.15625</v>
      </c>
      <c r="T104" s="59">
        <v>10.293468750000001</v>
      </c>
    </row>
    <row r="105" spans="1:20">
      <c r="B105" s="74"/>
      <c r="C105" s="74"/>
      <c r="D105" s="74"/>
      <c r="E105" s="74"/>
      <c r="F105" s="74"/>
      <c r="G105" s="74"/>
      <c r="H105" s="76">
        <v>1.029296875</v>
      </c>
      <c r="I105" s="76">
        <v>0.388671875</v>
      </c>
      <c r="J105" s="76">
        <v>1.14453125</v>
      </c>
      <c r="K105" s="77">
        <v>0.77734375</v>
      </c>
      <c r="L105" s="77">
        <v>1.28125</v>
      </c>
      <c r="M105" s="77">
        <v>1.0078125</v>
      </c>
      <c r="N105" s="77">
        <v>0.546875</v>
      </c>
      <c r="O105" s="77">
        <v>1.015625</v>
      </c>
      <c r="P105" s="78">
        <v>0.59375</v>
      </c>
      <c r="Q105" s="78">
        <v>0.4375</v>
      </c>
      <c r="T105" s="59">
        <v>14.593312500000001</v>
      </c>
    </row>
    <row r="106" spans="1:20">
      <c r="B106" s="74"/>
      <c r="C106" s="74"/>
      <c r="D106" s="74"/>
      <c r="E106" s="74"/>
      <c r="F106" s="74"/>
      <c r="G106" s="74"/>
      <c r="H106" s="77">
        <v>1.259765625</v>
      </c>
      <c r="I106" s="77">
        <v>0.900390625</v>
      </c>
      <c r="J106" s="77">
        <v>0.77734375</v>
      </c>
      <c r="K106" s="79">
        <v>1.80078125</v>
      </c>
      <c r="L106" s="79">
        <v>0.71875</v>
      </c>
      <c r="M106" s="79">
        <v>0.8359375</v>
      </c>
      <c r="N106" s="79">
        <v>0.765625</v>
      </c>
      <c r="O106" s="79">
        <v>0.671875</v>
      </c>
      <c r="P106" s="60">
        <v>0.53125</v>
      </c>
      <c r="Q106" s="60">
        <v>0.3125</v>
      </c>
      <c r="T106" s="60">
        <v>20.586937500000001</v>
      </c>
    </row>
    <row r="107" spans="1:20">
      <c r="B107" s="74"/>
      <c r="C107" s="74"/>
      <c r="D107" s="74"/>
      <c r="E107" s="74"/>
      <c r="F107" s="74"/>
      <c r="G107" s="74"/>
      <c r="H107" s="77">
        <v>1.359375</v>
      </c>
      <c r="I107" s="77">
        <v>0.359375</v>
      </c>
      <c r="J107" s="77">
        <v>1.28125</v>
      </c>
      <c r="K107" s="79">
        <v>0.71875</v>
      </c>
      <c r="L107" s="79">
        <v>2</v>
      </c>
      <c r="M107" s="79">
        <v>0.5625</v>
      </c>
      <c r="N107" s="79">
        <v>0.875</v>
      </c>
      <c r="O107" s="79">
        <v>1.125</v>
      </c>
      <c r="P107" s="60">
        <v>0.75</v>
      </c>
      <c r="Q107" s="60">
        <v>0.5</v>
      </c>
      <c r="T107" s="60">
        <v>20.5975</v>
      </c>
    </row>
    <row r="108" spans="1:20">
      <c r="B108" s="74"/>
      <c r="C108" s="74"/>
      <c r="D108" s="74"/>
      <c r="E108" s="74"/>
      <c r="F108" s="74"/>
      <c r="G108" s="74"/>
      <c r="H108" s="77">
        <v>0.69921875</v>
      </c>
      <c r="I108" s="77">
        <v>0.41796875</v>
      </c>
      <c r="J108" s="77">
        <v>1.0078125</v>
      </c>
      <c r="K108" s="79">
        <v>0.8359375</v>
      </c>
      <c r="L108" s="79">
        <v>0.5625</v>
      </c>
      <c r="M108" s="79">
        <v>1.453125</v>
      </c>
      <c r="N108" s="79">
        <v>0.21875</v>
      </c>
      <c r="O108" s="79">
        <v>0.90625</v>
      </c>
      <c r="P108" s="60">
        <v>0.4375</v>
      </c>
      <c r="Q108" s="60">
        <v>0.375</v>
      </c>
      <c r="T108" s="60">
        <v>8.5891249999999992</v>
      </c>
    </row>
    <row r="109" spans="1:20">
      <c r="B109" s="74"/>
      <c r="C109" s="74"/>
      <c r="D109" s="74"/>
      <c r="E109" s="74"/>
      <c r="F109" s="74"/>
      <c r="G109" s="74"/>
      <c r="H109" s="77">
        <v>0.8203125</v>
      </c>
      <c r="I109" s="77">
        <v>0.3828125</v>
      </c>
      <c r="J109" s="77">
        <v>0.546875</v>
      </c>
      <c r="K109" s="79">
        <v>0.765625</v>
      </c>
      <c r="L109" s="79">
        <v>0.875</v>
      </c>
      <c r="M109" s="79">
        <v>0.21875</v>
      </c>
      <c r="N109" s="79">
        <v>1.3125</v>
      </c>
      <c r="O109" s="79">
        <v>0.4375</v>
      </c>
      <c r="P109" s="60">
        <v>0.625</v>
      </c>
      <c r="Q109" s="60">
        <v>0.25</v>
      </c>
      <c r="T109" s="60">
        <v>17.112749999999998</v>
      </c>
    </row>
    <row r="110" spans="1:20">
      <c r="C110" s="74"/>
      <c r="D110" s="74"/>
      <c r="E110" s="74"/>
      <c r="F110" s="74"/>
      <c r="G110" s="74"/>
      <c r="H110" s="77">
        <v>0.8984375</v>
      </c>
      <c r="I110" s="77">
        <v>0.3359375</v>
      </c>
      <c r="J110" s="77">
        <v>1.015625</v>
      </c>
      <c r="K110" s="79">
        <v>0.671875</v>
      </c>
      <c r="L110" s="79">
        <v>1.125</v>
      </c>
      <c r="M110" s="79">
        <v>0.90625</v>
      </c>
      <c r="N110" s="79">
        <v>0.4375</v>
      </c>
      <c r="O110" s="79">
        <v>1.8125</v>
      </c>
      <c r="P110" s="60">
        <v>0.875</v>
      </c>
      <c r="Q110" s="60">
        <v>0.75</v>
      </c>
      <c r="T110" s="60">
        <v>11.106249999999999</v>
      </c>
    </row>
    <row r="111" spans="1:20">
      <c r="C111" s="74"/>
      <c r="D111" s="74"/>
      <c r="E111" s="74"/>
      <c r="F111" s="74"/>
      <c r="G111" s="74"/>
      <c r="H111" s="77">
        <v>0.640625</v>
      </c>
      <c r="I111" s="77">
        <v>0.265625</v>
      </c>
      <c r="J111" s="77">
        <v>0.59375</v>
      </c>
      <c r="K111" s="79">
        <v>0.53125</v>
      </c>
      <c r="L111" s="79">
        <v>0.75</v>
      </c>
      <c r="M111" s="79">
        <v>0.4375</v>
      </c>
      <c r="N111" s="79">
        <v>0.625</v>
      </c>
      <c r="O111" s="79">
        <v>0.875</v>
      </c>
      <c r="P111" s="60">
        <v>1.25</v>
      </c>
      <c r="Q111" s="60">
        <v>0.5</v>
      </c>
      <c r="T111" s="60">
        <v>10.451499999999999</v>
      </c>
    </row>
    <row r="112" spans="1:20">
      <c r="B112" s="34"/>
      <c r="C112" s="74"/>
      <c r="D112" s="74"/>
      <c r="E112" s="74"/>
      <c r="F112" s="74"/>
      <c r="G112" s="74"/>
      <c r="H112" s="77">
        <v>0.40625</v>
      </c>
      <c r="I112" s="77">
        <v>0.15625</v>
      </c>
      <c r="J112" s="77">
        <v>0.4375</v>
      </c>
      <c r="K112" s="79">
        <v>0.3125</v>
      </c>
      <c r="L112" s="79">
        <v>0.5</v>
      </c>
      <c r="M112" s="79">
        <v>0.375</v>
      </c>
      <c r="N112" s="79">
        <v>0.25</v>
      </c>
      <c r="O112" s="79">
        <v>0.75</v>
      </c>
      <c r="P112" s="60">
        <v>0.5</v>
      </c>
      <c r="Q112" s="60">
        <v>1</v>
      </c>
      <c r="T112" s="60">
        <v>6.585</v>
      </c>
    </row>
    <row r="113" spans="2:17">
      <c r="B113" s="3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</row>
    <row r="114" spans="2:17">
      <c r="B114" s="3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</row>
    <row r="115" spans="2:17">
      <c r="B115" s="75" t="s">
        <v>146</v>
      </c>
      <c r="C115" s="74"/>
      <c r="D115" s="74"/>
      <c r="F115" s="74"/>
      <c r="G115" s="74"/>
      <c r="I115" s="74"/>
      <c r="J115" s="74"/>
      <c r="K115" s="74"/>
      <c r="L115" s="74"/>
      <c r="M115" s="74"/>
      <c r="N115" s="74"/>
      <c r="O115" s="74"/>
    </row>
    <row r="116" spans="2:17">
      <c r="B116" s="101">
        <f t="array" ref="B116">B80</f>
        <v>7</v>
      </c>
      <c r="C116" s="102">
        <f t="array" ref="C116:D116">D80:E80</f>
        <v>0</v>
      </c>
      <c r="D116" s="102">
        <v>0</v>
      </c>
      <c r="E116" s="81">
        <f t="array" ref="E116:G116">H80:J80</f>
        <v>2.96875</v>
      </c>
      <c r="F116" s="81">
        <v>1.46875</v>
      </c>
      <c r="G116" s="81">
        <v>2.5625</v>
      </c>
      <c r="H116" s="82">
        <f t="array" ref="H116:N116">K80:Q80</f>
        <v>2.9375</v>
      </c>
      <c r="I116" s="82">
        <v>3</v>
      </c>
      <c r="J116" s="82">
        <v>2.125</v>
      </c>
      <c r="K116" s="82">
        <v>1.75</v>
      </c>
      <c r="L116" s="82">
        <v>2.25</v>
      </c>
      <c r="M116" s="82">
        <v>1.5</v>
      </c>
      <c r="N116" s="82">
        <v>1</v>
      </c>
    </row>
    <row r="117" spans="2:17">
      <c r="B117" s="102">
        <f t="array" ref="B117:B118">B83:B84</f>
        <v>0</v>
      </c>
      <c r="C117" s="103">
        <f t="array" ref="C117:D118">D83:E84</f>
        <v>1</v>
      </c>
      <c r="D117" s="103">
        <v>0</v>
      </c>
      <c r="E117" s="104">
        <f t="array" ref="E117:G118">H83:J84</f>
        <v>-1</v>
      </c>
      <c r="F117" s="104">
        <v>0</v>
      </c>
      <c r="G117" s="104">
        <v>0</v>
      </c>
      <c r="H117" s="105">
        <f t="array" ref="H117:N118">K83:Q84</f>
        <v>0</v>
      </c>
      <c r="I117" s="105">
        <v>0</v>
      </c>
      <c r="J117" s="105">
        <v>0</v>
      </c>
      <c r="K117" s="105">
        <v>0</v>
      </c>
      <c r="L117" s="105">
        <v>0</v>
      </c>
      <c r="M117" s="105">
        <v>0</v>
      </c>
      <c r="N117" s="105">
        <v>0</v>
      </c>
    </row>
    <row r="118" spans="2:17">
      <c r="B118" s="102">
        <v>0</v>
      </c>
      <c r="C118" s="103">
        <v>0</v>
      </c>
      <c r="D118" s="103">
        <v>2</v>
      </c>
      <c r="E118" s="104">
        <v>0</v>
      </c>
      <c r="F118" s="104">
        <v>-1</v>
      </c>
      <c r="G118" s="104">
        <v>-1</v>
      </c>
      <c r="H118" s="105">
        <v>0</v>
      </c>
      <c r="I118" s="105">
        <v>0</v>
      </c>
      <c r="J118" s="105">
        <v>0</v>
      </c>
      <c r="K118" s="105">
        <v>0</v>
      </c>
      <c r="L118" s="105">
        <v>0</v>
      </c>
      <c r="M118" s="105">
        <v>0</v>
      </c>
      <c r="N118" s="105">
        <v>0</v>
      </c>
    </row>
    <row r="119" spans="2:17">
      <c r="B119" s="81">
        <f t="array" ref="B119:B121">B89:B91</f>
        <v>2.96875</v>
      </c>
      <c r="C119" s="104">
        <f t="array" ref="C119:D121">D89:E91</f>
        <v>-1</v>
      </c>
      <c r="D119" s="104">
        <v>0</v>
      </c>
      <c r="E119" s="42">
        <f t="array" ref="E119:N128">H103:Q112</f>
        <v>1.3095703125</v>
      </c>
      <c r="F119" s="42">
        <v>0.6298828125</v>
      </c>
      <c r="G119" s="42">
        <v>1.029296875</v>
      </c>
      <c r="H119" s="24">
        <v>1.259765625</v>
      </c>
      <c r="I119" s="24">
        <v>1.359375</v>
      </c>
      <c r="J119" s="24">
        <v>0.69921875</v>
      </c>
      <c r="K119" s="24">
        <v>0.8203125</v>
      </c>
      <c r="L119" s="24">
        <v>0.8984375</v>
      </c>
      <c r="M119" s="24">
        <v>0.640625</v>
      </c>
      <c r="N119" s="24">
        <v>0.40625</v>
      </c>
      <c r="O119" s="34"/>
      <c r="P119" s="34"/>
      <c r="Q119" s="34"/>
    </row>
    <row r="120" spans="2:17">
      <c r="B120" s="81">
        <v>1.46875</v>
      </c>
      <c r="C120" s="104">
        <v>0</v>
      </c>
      <c r="D120" s="104">
        <v>-1</v>
      </c>
      <c r="E120" s="42">
        <v>0.6298828125</v>
      </c>
      <c r="F120" s="42">
        <v>0.4501953125</v>
      </c>
      <c r="G120" s="42">
        <v>0.388671875</v>
      </c>
      <c r="H120" s="24">
        <v>0.900390625</v>
      </c>
      <c r="I120" s="24">
        <v>0.359375</v>
      </c>
      <c r="J120" s="24">
        <v>0.41796875</v>
      </c>
      <c r="K120" s="24">
        <v>0.3828125</v>
      </c>
      <c r="L120" s="24">
        <v>0.3359375</v>
      </c>
      <c r="M120" s="24">
        <v>0.265625</v>
      </c>
      <c r="N120" s="24">
        <v>0.15625</v>
      </c>
      <c r="O120" s="34"/>
      <c r="P120" s="34"/>
      <c r="Q120" s="34"/>
    </row>
    <row r="121" spans="2:17">
      <c r="B121" s="81">
        <v>2.5625</v>
      </c>
      <c r="C121" s="104">
        <v>0</v>
      </c>
      <c r="D121" s="104">
        <v>-1</v>
      </c>
      <c r="E121" s="42">
        <v>1.029296875</v>
      </c>
      <c r="F121" s="42">
        <v>0.388671875</v>
      </c>
      <c r="G121" s="42">
        <v>1.14453125</v>
      </c>
      <c r="H121" s="24">
        <v>0.77734375</v>
      </c>
      <c r="I121" s="24">
        <v>1.28125</v>
      </c>
      <c r="J121" s="24">
        <v>1.0078125</v>
      </c>
      <c r="K121" s="24">
        <v>0.546875</v>
      </c>
      <c r="L121" s="24">
        <v>1.015625</v>
      </c>
      <c r="M121" s="24">
        <v>0.59375</v>
      </c>
      <c r="N121" s="24">
        <v>0.4375</v>
      </c>
      <c r="O121" s="34"/>
      <c r="P121" s="34"/>
      <c r="Q121" s="34"/>
    </row>
    <row r="122" spans="2:17">
      <c r="B122" s="82">
        <f t="array" ref="B122:B128">B92:B98</f>
        <v>2.9375</v>
      </c>
      <c r="C122" s="105">
        <f t="array" ref="C122:D128">D92:E98</f>
        <v>0</v>
      </c>
      <c r="D122" s="105">
        <v>0</v>
      </c>
      <c r="E122" s="24">
        <v>1.259765625</v>
      </c>
      <c r="F122" s="24">
        <v>0.900390625</v>
      </c>
      <c r="G122" s="24">
        <v>0.77734375</v>
      </c>
      <c r="H122" s="36">
        <v>1.80078125</v>
      </c>
      <c r="I122" s="36">
        <v>0.71875</v>
      </c>
      <c r="J122" s="36">
        <v>0.8359375</v>
      </c>
      <c r="K122" s="36">
        <v>0.765625</v>
      </c>
      <c r="L122" s="36">
        <v>0.671875</v>
      </c>
      <c r="M122" s="36">
        <v>0.53125</v>
      </c>
      <c r="N122" s="36">
        <v>0.3125</v>
      </c>
      <c r="O122" s="34"/>
      <c r="P122" s="34"/>
      <c r="Q122" s="34"/>
    </row>
    <row r="123" spans="2:17">
      <c r="B123" s="82">
        <v>3</v>
      </c>
      <c r="C123" s="105">
        <v>0</v>
      </c>
      <c r="D123" s="105">
        <v>0</v>
      </c>
      <c r="E123" s="24">
        <v>1.359375</v>
      </c>
      <c r="F123" s="24">
        <v>0.359375</v>
      </c>
      <c r="G123" s="24">
        <v>1.28125</v>
      </c>
      <c r="H123" s="36">
        <v>0.71875</v>
      </c>
      <c r="I123" s="36">
        <v>2</v>
      </c>
      <c r="J123" s="36">
        <v>0.5625</v>
      </c>
      <c r="K123" s="36">
        <v>0.875</v>
      </c>
      <c r="L123" s="36">
        <v>1.125</v>
      </c>
      <c r="M123" s="36">
        <v>0.75</v>
      </c>
      <c r="N123" s="36">
        <v>0.5</v>
      </c>
      <c r="O123" s="34"/>
      <c r="P123" s="34"/>
      <c r="Q123" s="34"/>
    </row>
    <row r="124" spans="2:17">
      <c r="B124" s="82">
        <v>2.125</v>
      </c>
      <c r="C124" s="105">
        <v>0</v>
      </c>
      <c r="D124" s="105">
        <v>0</v>
      </c>
      <c r="E124" s="24">
        <v>0.69921875</v>
      </c>
      <c r="F124" s="24">
        <v>0.41796875</v>
      </c>
      <c r="G124" s="24">
        <v>1.0078125</v>
      </c>
      <c r="H124" s="36">
        <v>0.8359375</v>
      </c>
      <c r="I124" s="36">
        <v>0.5625</v>
      </c>
      <c r="J124" s="36">
        <v>1.453125</v>
      </c>
      <c r="K124" s="36">
        <v>0.21875</v>
      </c>
      <c r="L124" s="36">
        <v>0.90625</v>
      </c>
      <c r="M124" s="36">
        <v>0.4375</v>
      </c>
      <c r="N124" s="36">
        <v>0.375</v>
      </c>
      <c r="O124" s="34"/>
      <c r="P124" s="34"/>
      <c r="Q124" s="34"/>
    </row>
    <row r="125" spans="2:17">
      <c r="B125" s="82">
        <v>1.75</v>
      </c>
      <c r="C125" s="105">
        <v>0</v>
      </c>
      <c r="D125" s="105">
        <v>0</v>
      </c>
      <c r="E125" s="24">
        <v>0.8203125</v>
      </c>
      <c r="F125" s="24">
        <v>0.3828125</v>
      </c>
      <c r="G125" s="24">
        <v>0.546875</v>
      </c>
      <c r="H125" s="36">
        <v>0.765625</v>
      </c>
      <c r="I125" s="36">
        <v>0.875</v>
      </c>
      <c r="J125" s="36">
        <v>0.21875</v>
      </c>
      <c r="K125" s="36">
        <v>1.3125</v>
      </c>
      <c r="L125" s="36">
        <v>0.4375</v>
      </c>
      <c r="M125" s="36">
        <v>0.625</v>
      </c>
      <c r="N125" s="36">
        <v>0.25</v>
      </c>
      <c r="O125" s="34"/>
      <c r="P125" s="34"/>
      <c r="Q125" s="34"/>
    </row>
    <row r="126" spans="2:17">
      <c r="B126" s="82">
        <v>2.25</v>
      </c>
      <c r="C126" s="105">
        <v>0</v>
      </c>
      <c r="D126" s="105">
        <v>0</v>
      </c>
      <c r="E126" s="24">
        <v>0.8984375</v>
      </c>
      <c r="F126" s="24">
        <v>0.3359375</v>
      </c>
      <c r="G126" s="24">
        <v>1.015625</v>
      </c>
      <c r="H126" s="36">
        <v>0.671875</v>
      </c>
      <c r="I126" s="36">
        <v>1.125</v>
      </c>
      <c r="J126" s="36">
        <v>0.90625</v>
      </c>
      <c r="K126" s="36">
        <v>0.4375</v>
      </c>
      <c r="L126" s="36">
        <v>1.8125</v>
      </c>
      <c r="M126" s="36">
        <v>0.875</v>
      </c>
      <c r="N126" s="36">
        <v>0.75</v>
      </c>
      <c r="O126" s="34"/>
      <c r="P126" s="34"/>
      <c r="Q126" s="34"/>
    </row>
    <row r="127" spans="2:17">
      <c r="B127" s="82">
        <v>1.5</v>
      </c>
      <c r="C127" s="105">
        <v>0</v>
      </c>
      <c r="D127" s="105">
        <v>0</v>
      </c>
      <c r="E127" s="24">
        <v>0.640625</v>
      </c>
      <c r="F127" s="24">
        <v>0.265625</v>
      </c>
      <c r="G127" s="24">
        <v>0.59375</v>
      </c>
      <c r="H127" s="36">
        <v>0.53125</v>
      </c>
      <c r="I127" s="36">
        <v>0.75</v>
      </c>
      <c r="J127" s="36">
        <v>0.4375</v>
      </c>
      <c r="K127" s="36">
        <v>0.625</v>
      </c>
      <c r="L127" s="36">
        <v>0.875</v>
      </c>
      <c r="M127" s="36">
        <v>1.25</v>
      </c>
      <c r="N127" s="36">
        <v>0.5</v>
      </c>
      <c r="O127" s="34"/>
      <c r="P127" s="34"/>
      <c r="Q127" s="34"/>
    </row>
    <row r="128" spans="2:17">
      <c r="B128" s="82">
        <v>1</v>
      </c>
      <c r="C128" s="105">
        <v>0</v>
      </c>
      <c r="D128" s="105">
        <v>0</v>
      </c>
      <c r="E128" s="24">
        <v>0.40625</v>
      </c>
      <c r="F128" s="24">
        <v>0.15625</v>
      </c>
      <c r="G128" s="24">
        <v>0.4375</v>
      </c>
      <c r="H128" s="36">
        <v>0.3125</v>
      </c>
      <c r="I128" s="36">
        <v>0.5</v>
      </c>
      <c r="J128" s="36">
        <v>0.375</v>
      </c>
      <c r="K128" s="36">
        <v>0.25</v>
      </c>
      <c r="L128" s="36">
        <v>0.75</v>
      </c>
      <c r="M128" s="36">
        <v>0.5</v>
      </c>
      <c r="N128" s="36">
        <v>1</v>
      </c>
      <c r="O128" s="34"/>
      <c r="P128" s="34"/>
      <c r="Q128" s="34"/>
    </row>
    <row r="129" spans="2:18">
      <c r="B129" s="7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</row>
    <row r="130" spans="2:18">
      <c r="B130" s="7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</row>
    <row r="131" spans="2:18">
      <c r="B131" s="7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</row>
    <row r="132" spans="2:18">
      <c r="B132" s="7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</row>
    <row r="133" spans="2:18">
      <c r="B133" s="75" t="s">
        <v>147</v>
      </c>
      <c r="C133" s="67"/>
      <c r="D133" s="67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67" t="s">
        <v>54</v>
      </c>
      <c r="Q133" s="34"/>
      <c r="R133" s="34"/>
    </row>
    <row r="134" spans="2:18">
      <c r="B134" s="41">
        <f t="array" ref="B134">B116</f>
        <v>7</v>
      </c>
      <c r="C134" s="80">
        <f t="array" ref="C134">C116</f>
        <v>0</v>
      </c>
      <c r="D134" s="80">
        <f t="array" ref="D134">D116</f>
        <v>0</v>
      </c>
      <c r="E134" s="81">
        <f t="array" ref="E134">E116</f>
        <v>2.96875</v>
      </c>
      <c r="F134" s="81">
        <f t="array" ref="F134">F116</f>
        <v>1.46875</v>
      </c>
      <c r="G134" s="81">
        <f t="array" ref="G134">G116</f>
        <v>2.5625</v>
      </c>
      <c r="H134" s="82">
        <f t="array" ref="H134">H116</f>
        <v>2.9375</v>
      </c>
      <c r="I134" s="82">
        <f t="array" ref="I134">I116</f>
        <v>3</v>
      </c>
      <c r="J134" s="82">
        <f t="array" ref="J134">J116</f>
        <v>2.125</v>
      </c>
      <c r="K134" s="82">
        <f t="array" ref="K134">K116</f>
        <v>1.75</v>
      </c>
      <c r="L134" s="82">
        <f t="array" ref="L134">L116</f>
        <v>2.25</v>
      </c>
      <c r="M134" s="82">
        <f t="array" ref="M134">M116</f>
        <v>1.5</v>
      </c>
      <c r="N134" s="82">
        <f t="array" ref="N134">N116</f>
        <v>1</v>
      </c>
      <c r="O134" s="34"/>
      <c r="P134" s="86">
        <f t="array" ref="P134">T80</f>
        <v>45.479000000000006</v>
      </c>
      <c r="Q134" s="34"/>
      <c r="R134" s="34"/>
    </row>
    <row r="135" spans="2:18">
      <c r="B135" s="80">
        <f t="array" ref="B135">B117</f>
        <v>0</v>
      </c>
      <c r="C135" s="83">
        <f t="array" ref="C135">(C117*$B$25)+(1*$B$26)</f>
        <v>3.2</v>
      </c>
      <c r="D135" s="83">
        <f>(D117*$B$25)+(0*$B$26)</f>
        <v>0</v>
      </c>
      <c r="E135" s="84">
        <f t="array" ref="E135">E117*$B$25</f>
        <v>-1.6</v>
      </c>
      <c r="F135" s="84">
        <f t="array" ref="F135">F117*$B$25</f>
        <v>0</v>
      </c>
      <c r="G135" s="84">
        <f t="array" ref="G135">G117*$B$25</f>
        <v>0</v>
      </c>
      <c r="H135" s="25">
        <f t="array" ref="H135">H117*$B$25</f>
        <v>0</v>
      </c>
      <c r="I135" s="25">
        <f t="array" ref="I135">I117*$B$25</f>
        <v>0</v>
      </c>
      <c r="J135" s="25">
        <f t="array" ref="J135">J117*$B$25</f>
        <v>0</v>
      </c>
      <c r="K135" s="25">
        <f t="array" ref="K135">K117*$B$25</f>
        <v>0</v>
      </c>
      <c r="L135" s="25">
        <f t="array" ref="L135">L117*$B$25</f>
        <v>0</v>
      </c>
      <c r="M135" s="25">
        <f t="array" ref="M135">M117*$B$25</f>
        <v>0</v>
      </c>
      <c r="N135" s="25">
        <f t="array" ref="N135">N117*$B$25</f>
        <v>0</v>
      </c>
      <c r="O135" s="34"/>
      <c r="P135" s="86">
        <f t="array" ref="P135:P136">T83:T84</f>
        <v>0</v>
      </c>
      <c r="Q135" s="34"/>
      <c r="R135" s="34"/>
    </row>
    <row r="136" spans="2:18">
      <c r="B136" s="80">
        <f t="array" ref="B136">B118</f>
        <v>0</v>
      </c>
      <c r="C136" s="83">
        <f t="array" ref="C136">(C118*$B$25)+(0*$B$26)</f>
        <v>0</v>
      </c>
      <c r="D136" s="83">
        <f t="array" ref="D136">(D118*$B$25)+(1*$B$26)</f>
        <v>4.8000000000000007</v>
      </c>
      <c r="E136" s="84">
        <f t="array" ref="E136">E118*$B$25</f>
        <v>0</v>
      </c>
      <c r="F136" s="84">
        <f t="array" ref="F136">F118*$B$25</f>
        <v>-1.6</v>
      </c>
      <c r="G136" s="84">
        <f t="array" ref="G136">G118*$B$25</f>
        <v>-1.6</v>
      </c>
      <c r="H136" s="25">
        <f t="array" ref="H136">H118*$B$25</f>
        <v>0</v>
      </c>
      <c r="I136" s="25">
        <f t="array" ref="I136">I118*$B$25</f>
        <v>0</v>
      </c>
      <c r="J136" s="25">
        <f t="array" ref="J136">J118*$B$25</f>
        <v>0</v>
      </c>
      <c r="K136" s="25">
        <f t="array" ref="K136">K118*$B$25</f>
        <v>0</v>
      </c>
      <c r="L136" s="25">
        <f t="array" ref="L136">L118*$B$25</f>
        <v>0</v>
      </c>
      <c r="M136" s="25">
        <f t="array" ref="M136">M118*$B$25</f>
        <v>0</v>
      </c>
      <c r="N136" s="25">
        <f t="array" ref="N136">N118*$B$25</f>
        <v>0</v>
      </c>
      <c r="O136" s="34"/>
      <c r="P136" s="86">
        <v>0</v>
      </c>
      <c r="Q136" s="34"/>
      <c r="R136" s="34"/>
    </row>
    <row r="137" spans="2:18">
      <c r="B137" s="81">
        <f t="array" ref="B137">B119</f>
        <v>2.96875</v>
      </c>
      <c r="C137" s="84">
        <f t="array" ref="C137">C119*$B$25</f>
        <v>-1.6</v>
      </c>
      <c r="D137" s="84">
        <f t="array" ref="D137">D119*$B$25</f>
        <v>0</v>
      </c>
      <c r="E137" s="42">
        <f t="array" ref="E137:N146">E119:N128+(MINVERSE(D42:M51)*B25)</f>
        <v>2.9095703125000001</v>
      </c>
      <c r="F137" s="42">
        <v>0.6298828125</v>
      </c>
      <c r="G137" s="42">
        <v>1.029296875</v>
      </c>
      <c r="H137" s="24">
        <v>1.259765625</v>
      </c>
      <c r="I137" s="24">
        <v>1.359375</v>
      </c>
      <c r="J137" s="24">
        <v>0.69921875</v>
      </c>
      <c r="K137" s="24">
        <v>0.8203125</v>
      </c>
      <c r="L137" s="24">
        <v>0.8984375</v>
      </c>
      <c r="M137" s="24">
        <v>0.640625</v>
      </c>
      <c r="N137" s="24">
        <v>0.40625</v>
      </c>
      <c r="P137" s="87">
        <f t="array" ref="P137:P146">T103:T112</f>
        <v>20.592218750000001</v>
      </c>
    </row>
    <row r="138" spans="2:18">
      <c r="B138" s="81">
        <f t="array" ref="B138">B120</f>
        <v>1.46875</v>
      </c>
      <c r="C138" s="84">
        <f t="array" ref="C138">C120*$B$25</f>
        <v>0</v>
      </c>
      <c r="D138" s="84">
        <f t="array" ref="D138">D120*$B$25</f>
        <v>-1.6</v>
      </c>
      <c r="E138" s="42">
        <v>0.6298828125</v>
      </c>
      <c r="F138" s="42">
        <v>2.0501953125000001</v>
      </c>
      <c r="G138" s="42">
        <v>0.388671875</v>
      </c>
      <c r="H138" s="24">
        <v>0.900390625</v>
      </c>
      <c r="I138" s="24">
        <v>0.359375</v>
      </c>
      <c r="J138" s="24">
        <v>0.41796875</v>
      </c>
      <c r="K138" s="24">
        <v>0.3828125</v>
      </c>
      <c r="L138" s="24">
        <v>0.3359375</v>
      </c>
      <c r="M138" s="24">
        <v>0.265625</v>
      </c>
      <c r="N138" s="24">
        <v>0.15625</v>
      </c>
      <c r="P138" s="87">
        <v>10.293468750000001</v>
      </c>
    </row>
    <row r="139" spans="2:18">
      <c r="B139" s="81">
        <f t="array" ref="B139">B121</f>
        <v>2.5625</v>
      </c>
      <c r="C139" s="84">
        <f t="array" ref="C139">C121*$B$25</f>
        <v>0</v>
      </c>
      <c r="D139" s="84">
        <f t="array" ref="D139">D121*$B$25</f>
        <v>-1.6</v>
      </c>
      <c r="E139" s="42">
        <v>1.029296875</v>
      </c>
      <c r="F139" s="42">
        <v>0.388671875</v>
      </c>
      <c r="G139" s="42">
        <v>2.7445312500000001</v>
      </c>
      <c r="H139" s="24">
        <v>0.77734375</v>
      </c>
      <c r="I139" s="24">
        <v>1.28125</v>
      </c>
      <c r="J139" s="24">
        <v>1.0078125</v>
      </c>
      <c r="K139" s="24">
        <v>0.546875</v>
      </c>
      <c r="L139" s="24">
        <v>1.015625</v>
      </c>
      <c r="M139" s="24">
        <v>0.59375</v>
      </c>
      <c r="N139" s="24">
        <v>0.4375</v>
      </c>
      <c r="P139" s="87">
        <v>14.593312500000001</v>
      </c>
    </row>
    <row r="140" spans="2:18">
      <c r="B140" s="82">
        <f t="array" ref="B140">B122</f>
        <v>2.9375</v>
      </c>
      <c r="C140" s="25">
        <f t="array" ref="C140">C122*$B$25</f>
        <v>0</v>
      </c>
      <c r="D140" s="25">
        <f t="array" ref="D140">D122*$B$25</f>
        <v>0</v>
      </c>
      <c r="E140" s="24">
        <v>1.259765625</v>
      </c>
      <c r="F140" s="24">
        <v>0.900390625</v>
      </c>
      <c r="G140" s="24">
        <v>0.77734375</v>
      </c>
      <c r="H140" s="36">
        <v>5.0007812500000002</v>
      </c>
      <c r="I140" s="36">
        <v>0.71875</v>
      </c>
      <c r="J140" s="36">
        <v>0.8359375</v>
      </c>
      <c r="K140" s="36">
        <v>0.765625</v>
      </c>
      <c r="L140" s="36">
        <v>0.671875</v>
      </c>
      <c r="M140" s="36">
        <v>0.53125</v>
      </c>
      <c r="N140" s="36">
        <v>0.3125</v>
      </c>
      <c r="P140" s="87">
        <v>20.586937500000001</v>
      </c>
    </row>
    <row r="141" spans="2:18">
      <c r="B141" s="82">
        <f t="array" ref="B141">B123</f>
        <v>3</v>
      </c>
      <c r="C141" s="25">
        <f t="array" ref="C141">C123*$B$25</f>
        <v>0</v>
      </c>
      <c r="D141" s="25">
        <f t="array" ref="D141">D123*$B$25</f>
        <v>0</v>
      </c>
      <c r="E141" s="24">
        <v>1.359375</v>
      </c>
      <c r="F141" s="24">
        <v>0.359375</v>
      </c>
      <c r="G141" s="24">
        <v>1.28125</v>
      </c>
      <c r="H141" s="36">
        <v>0.71875</v>
      </c>
      <c r="I141" s="36">
        <v>5.2</v>
      </c>
      <c r="J141" s="36">
        <v>0.5625</v>
      </c>
      <c r="K141" s="36">
        <v>0.875</v>
      </c>
      <c r="L141" s="36">
        <v>1.125</v>
      </c>
      <c r="M141" s="36">
        <v>0.75</v>
      </c>
      <c r="N141" s="36">
        <v>0.5</v>
      </c>
      <c r="P141" s="87">
        <v>20.5975</v>
      </c>
    </row>
    <row r="142" spans="2:18">
      <c r="B142" s="82">
        <f t="array" ref="B142">B124</f>
        <v>2.125</v>
      </c>
      <c r="C142" s="25">
        <f t="array" ref="C142">C124*$B$25</f>
        <v>0</v>
      </c>
      <c r="D142" s="25">
        <f t="array" ref="D142">D124*$B$25</f>
        <v>0</v>
      </c>
      <c r="E142" s="24">
        <v>0.69921875</v>
      </c>
      <c r="F142" s="24">
        <v>0.41796875</v>
      </c>
      <c r="G142" s="24">
        <v>1.0078125</v>
      </c>
      <c r="H142" s="36">
        <v>0.8359375</v>
      </c>
      <c r="I142" s="36">
        <v>0.5625</v>
      </c>
      <c r="J142" s="36">
        <v>4.6531250000000002</v>
      </c>
      <c r="K142" s="36">
        <v>0.21875</v>
      </c>
      <c r="L142" s="36">
        <v>0.90625</v>
      </c>
      <c r="M142" s="36">
        <v>0.4375</v>
      </c>
      <c r="N142" s="36">
        <v>0.375</v>
      </c>
      <c r="P142" s="87">
        <v>8.5891249999999992</v>
      </c>
    </row>
    <row r="143" spans="2:18">
      <c r="B143" s="82">
        <f t="array" ref="B143">B125</f>
        <v>1.75</v>
      </c>
      <c r="C143" s="25">
        <f t="array" ref="C143">C125*$B$25</f>
        <v>0</v>
      </c>
      <c r="D143" s="25">
        <f t="array" ref="D143">D125*$B$25</f>
        <v>0</v>
      </c>
      <c r="E143" s="24">
        <v>0.8203125</v>
      </c>
      <c r="F143" s="24">
        <v>0.3828125</v>
      </c>
      <c r="G143" s="24">
        <v>0.546875</v>
      </c>
      <c r="H143" s="36">
        <v>0.765625</v>
      </c>
      <c r="I143" s="36">
        <v>0.875</v>
      </c>
      <c r="J143" s="36">
        <v>0.21875</v>
      </c>
      <c r="K143" s="36">
        <v>4.5125000000000002</v>
      </c>
      <c r="L143" s="36">
        <v>0.4375</v>
      </c>
      <c r="M143" s="36">
        <v>0.625</v>
      </c>
      <c r="N143" s="36">
        <v>0.25</v>
      </c>
      <c r="P143" s="87">
        <v>17.112749999999998</v>
      </c>
    </row>
    <row r="144" spans="2:18">
      <c r="B144" s="82">
        <f t="array" ref="B144">B126</f>
        <v>2.25</v>
      </c>
      <c r="C144" s="25">
        <f t="array" ref="C144">C126*$B$25</f>
        <v>0</v>
      </c>
      <c r="D144" s="25">
        <f t="array" ref="D144">D126*$B$25</f>
        <v>0</v>
      </c>
      <c r="E144" s="24">
        <v>0.8984375</v>
      </c>
      <c r="F144" s="24">
        <v>0.3359375</v>
      </c>
      <c r="G144" s="24">
        <v>1.015625</v>
      </c>
      <c r="H144" s="36">
        <v>0.671875</v>
      </c>
      <c r="I144" s="36">
        <v>1.125</v>
      </c>
      <c r="J144" s="36">
        <v>0.90625</v>
      </c>
      <c r="K144" s="36">
        <v>0.4375</v>
      </c>
      <c r="L144" s="36">
        <v>5.0125000000000002</v>
      </c>
      <c r="M144" s="36">
        <v>0.875</v>
      </c>
      <c r="N144" s="36">
        <v>0.75</v>
      </c>
      <c r="P144" s="87">
        <v>11.106249999999999</v>
      </c>
    </row>
    <row r="145" spans="2:16">
      <c r="B145" s="82">
        <f t="array" ref="B145">B127</f>
        <v>1.5</v>
      </c>
      <c r="C145" s="25">
        <f t="array" ref="C145">C127*$B$25</f>
        <v>0</v>
      </c>
      <c r="D145" s="25">
        <f t="array" ref="D145">D127*$B$25</f>
        <v>0</v>
      </c>
      <c r="E145" s="24">
        <v>0.640625</v>
      </c>
      <c r="F145" s="24">
        <v>0.265625</v>
      </c>
      <c r="G145" s="24">
        <v>0.59375</v>
      </c>
      <c r="H145" s="36">
        <v>0.53125</v>
      </c>
      <c r="I145" s="36">
        <v>0.75</v>
      </c>
      <c r="J145" s="36">
        <v>0.4375</v>
      </c>
      <c r="K145" s="36">
        <v>0.625</v>
      </c>
      <c r="L145" s="36">
        <v>0.875</v>
      </c>
      <c r="M145" s="36">
        <v>5.0425476438797769</v>
      </c>
      <c r="N145" s="36">
        <v>0.5</v>
      </c>
      <c r="P145" s="87">
        <v>10.451499999999999</v>
      </c>
    </row>
    <row r="146" spans="2:16">
      <c r="B146" s="82">
        <f t="array" ref="B146">B128</f>
        <v>1</v>
      </c>
      <c r="C146" s="25">
        <f t="array" ref="C146">C128*$B$25</f>
        <v>0</v>
      </c>
      <c r="D146" s="25">
        <f t="array" ref="D146">D128*$B$25</f>
        <v>0</v>
      </c>
      <c r="E146" s="24">
        <v>0.40625</v>
      </c>
      <c r="F146" s="24">
        <v>0.15625</v>
      </c>
      <c r="G146" s="24">
        <v>0.4375</v>
      </c>
      <c r="H146" s="36">
        <v>0.3125</v>
      </c>
      <c r="I146" s="36">
        <v>0.5</v>
      </c>
      <c r="J146" s="36">
        <v>0.375</v>
      </c>
      <c r="K146" s="36">
        <v>0.25</v>
      </c>
      <c r="L146" s="36">
        <v>0.75</v>
      </c>
      <c r="M146" s="36">
        <v>0.5</v>
      </c>
      <c r="N146" s="36">
        <v>5.1373603640877121</v>
      </c>
      <c r="P146" s="87">
        <v>6.585</v>
      </c>
    </row>
    <row r="147" spans="2:16">
      <c r="B147" s="74"/>
      <c r="C147" s="74"/>
      <c r="D147" s="74"/>
      <c r="E147" s="74"/>
      <c r="F147" s="74"/>
      <c r="G147" s="74"/>
      <c r="H147" s="74"/>
      <c r="I147" s="74"/>
      <c r="J147" s="74"/>
      <c r="K147" s="74"/>
    </row>
    <row r="148" spans="2:16">
      <c r="B148" s="74"/>
      <c r="C148" s="34"/>
      <c r="D148" s="34"/>
      <c r="E148" s="34"/>
      <c r="F148" s="74"/>
      <c r="G148" s="74"/>
      <c r="H148" s="74"/>
      <c r="I148" s="74"/>
      <c r="J148" s="74"/>
      <c r="K148" s="74"/>
    </row>
    <row r="150" spans="2:16">
      <c r="B150" s="61" t="s">
        <v>145</v>
      </c>
    </row>
    <row r="151" spans="2:16">
      <c r="B151" s="15">
        <f t="array" ref="B151:N163">MINVERSE(B134:N146)</f>
        <v>0.87298910791498407</v>
      </c>
      <c r="C151" s="106">
        <v>-0.26873845119696499</v>
      </c>
      <c r="D151" s="106">
        <v>-0.35626154880303462</v>
      </c>
      <c r="E151" s="107">
        <v>-0.53747690239392998</v>
      </c>
      <c r="F151" s="107">
        <v>-0.49849628061295131</v>
      </c>
      <c r="G151" s="107">
        <v>-0.57028836579615305</v>
      </c>
      <c r="H151" s="108">
        <v>-0.14223473180991664</v>
      </c>
      <c r="I151" s="108">
        <v>-0.12650371938704824</v>
      </c>
      <c r="J151" s="108">
        <v>-8.7523097606070147E-2</v>
      </c>
      <c r="K151" s="108">
        <v>-6.3966500637746407E-2</v>
      </c>
      <c r="L151" s="108">
        <v>-6.8664216615791099E-2</v>
      </c>
      <c r="M151" s="108">
        <v>-3.4791406387597985E-2</v>
      </c>
      <c r="N151" s="108">
        <v>-1.9823613571337623E-2</v>
      </c>
    </row>
    <row r="152" spans="2:16">
      <c r="B152" s="106">
        <v>-0.26873845119696493</v>
      </c>
      <c r="C152" s="58">
        <v>0.6116951667947913</v>
      </c>
      <c r="D152" s="58">
        <v>1.3304833205208724E-2</v>
      </c>
      <c r="E152" s="109">
        <v>0.5983903335895826</v>
      </c>
      <c r="F152" s="109">
        <v>1.1656834320929029E-2</v>
      </c>
      <c r="G152" s="109">
        <v>2.8257665294697167E-2</v>
      </c>
      <c r="H152" s="110">
        <v>-1.6479988842796989E-3</v>
      </c>
      <c r="I152" s="110">
        <v>-1.1656834320929E-2</v>
      </c>
      <c r="J152" s="110">
        <v>2.660966641041743E-2</v>
      </c>
      <c r="K152" s="110">
        <v>-8.2574555077198786E-3</v>
      </c>
      <c r="L152" s="110">
        <v>5.5242330685155586E-3</v>
      </c>
      <c r="M152" s="110">
        <v>-4.7376556217809592E-4</v>
      </c>
      <c r="N152" s="110">
        <v>1.1642424489938803E-3</v>
      </c>
    </row>
    <row r="153" spans="2:16">
      <c r="B153" s="106">
        <v>-0.35626154880303473</v>
      </c>
      <c r="C153" s="58">
        <v>1.3304833205208727E-2</v>
      </c>
      <c r="D153" s="58">
        <v>0.61169516679479075</v>
      </c>
      <c r="E153" s="109">
        <v>2.6609666410417454E-2</v>
      </c>
      <c r="F153" s="109">
        <v>0.61334316567907043</v>
      </c>
      <c r="G153" s="109">
        <v>0.59674233470530236</v>
      </c>
      <c r="H153" s="110">
        <v>1.6479988842796895E-3</v>
      </c>
      <c r="I153" s="110">
        <v>1.1656834320928988E-2</v>
      </c>
      <c r="J153" s="110">
        <v>-2.6609666410417409E-2</v>
      </c>
      <c r="K153" s="110">
        <v>8.25745550771987E-3</v>
      </c>
      <c r="L153" s="110">
        <v>-5.5242330685155681E-3</v>
      </c>
      <c r="M153" s="110">
        <v>4.7376556217808996E-4</v>
      </c>
      <c r="N153" s="110">
        <v>-1.1642424489938809E-3</v>
      </c>
    </row>
    <row r="154" spans="2:16">
      <c r="B154" s="107">
        <v>-0.53747690239392987</v>
      </c>
      <c r="C154" s="109">
        <v>0.5983903335895826</v>
      </c>
      <c r="D154" s="109">
        <v>2.6609666410417444E-2</v>
      </c>
      <c r="E154" s="59">
        <v>1.1967806671791652</v>
      </c>
      <c r="F154" s="59">
        <v>2.3313668641858059E-2</v>
      </c>
      <c r="G154" s="59">
        <v>5.6515330589394334E-2</v>
      </c>
      <c r="H154" s="78">
        <v>-3.2959977685593977E-3</v>
      </c>
      <c r="I154" s="78">
        <v>-2.3313668641858003E-2</v>
      </c>
      <c r="J154" s="78">
        <v>5.321933282083486E-2</v>
      </c>
      <c r="K154" s="78">
        <v>-1.6514911015439757E-2</v>
      </c>
      <c r="L154" s="78">
        <v>1.1048466137031117E-2</v>
      </c>
      <c r="M154" s="78">
        <v>-9.4753112435619184E-4</v>
      </c>
      <c r="N154" s="78">
        <v>2.3284848979877606E-3</v>
      </c>
    </row>
    <row r="155" spans="2:16">
      <c r="B155" s="107">
        <v>-0.49849628061295126</v>
      </c>
      <c r="C155" s="109">
        <v>1.1656834320929029E-2</v>
      </c>
      <c r="D155" s="109">
        <v>0.61334316567907032</v>
      </c>
      <c r="E155" s="59">
        <v>2.3313668641858059E-2</v>
      </c>
      <c r="F155" s="59">
        <v>1.2045073865920148</v>
      </c>
      <c r="G155" s="59">
        <v>0.63552211044519669</v>
      </c>
      <c r="H155" s="78">
        <v>-3.3835779087055283E-2</v>
      </c>
      <c r="I155" s="78">
        <v>4.5492613407984252E-2</v>
      </c>
      <c r="J155" s="78">
        <v>-2.331366864185799E-2</v>
      </c>
      <c r="K155" s="78">
        <v>6.6286529158286331E-3</v>
      </c>
      <c r="L155" s="78">
        <v>7.1154628617400087E-3</v>
      </c>
      <c r="M155" s="78">
        <v>3.605327086797709E-3</v>
      </c>
      <c r="N155" s="78">
        <v>2.0542604737137432E-3</v>
      </c>
    </row>
    <row r="156" spans="2:16">
      <c r="B156" s="107">
        <v>-0.57028836579615305</v>
      </c>
      <c r="C156" s="109">
        <v>2.825766529469716E-2</v>
      </c>
      <c r="D156" s="109">
        <v>0.59674233470530214</v>
      </c>
      <c r="E156" s="59">
        <v>5.6515330589394321E-2</v>
      </c>
      <c r="F156" s="59">
        <v>0.63552211044519658</v>
      </c>
      <c r="G156" s="59">
        <v>1.1547048936707107</v>
      </c>
      <c r="H156" s="78">
        <v>3.877977573989435E-2</v>
      </c>
      <c r="I156" s="78">
        <v>-1.0522110445197288E-2</v>
      </c>
      <c r="J156" s="78">
        <v>-5.6515330589394237E-2</v>
      </c>
      <c r="K156" s="78">
        <v>1.8143713607330983E-2</v>
      </c>
      <c r="L156" s="78">
        <v>-2.3688162067286713E-2</v>
      </c>
      <c r="M156" s="78">
        <v>-2.1840304002634387E-3</v>
      </c>
      <c r="N156" s="78">
        <v>-5.5469878206953864E-3</v>
      </c>
    </row>
    <row r="157" spans="2:16">
      <c r="B157" s="108">
        <v>-0.14223473180991664</v>
      </c>
      <c r="C157" s="110">
        <v>-1.6479988842796973E-3</v>
      </c>
      <c r="D157" s="110">
        <v>1.6479988842796963E-3</v>
      </c>
      <c r="E157" s="78">
        <v>-3.2959977685593947E-3</v>
      </c>
      <c r="F157" s="78">
        <v>-3.3835779087055276E-2</v>
      </c>
      <c r="G157" s="78">
        <v>3.877977573989437E-2</v>
      </c>
      <c r="H157" s="60">
        <v>0.27701622202866499</v>
      </c>
      <c r="I157" s="60">
        <v>3.3835779087055269E-2</v>
      </c>
      <c r="J157" s="60">
        <v>3.2959977685594155E-3</v>
      </c>
      <c r="K157" s="60">
        <v>-1.6288025918912374E-3</v>
      </c>
      <c r="L157" s="60">
        <v>1.2639695930255579E-2</v>
      </c>
      <c r="M157" s="60">
        <v>3.1315615246196196E-3</v>
      </c>
      <c r="N157" s="60">
        <v>3.218502922707625E-3</v>
      </c>
    </row>
    <row r="158" spans="2:16">
      <c r="B158" s="108">
        <v>-0.12650371938704821</v>
      </c>
      <c r="C158" s="110">
        <v>-1.1656834320929005E-2</v>
      </c>
      <c r="D158" s="110">
        <v>1.1656834320928981E-2</v>
      </c>
      <c r="E158" s="78">
        <v>-2.331366864185801E-2</v>
      </c>
      <c r="F158" s="78">
        <v>4.5492613407984224E-2</v>
      </c>
      <c r="G158" s="78">
        <v>-1.0522110445197297E-2</v>
      </c>
      <c r="H158" s="60">
        <v>3.3835779087055269E-2</v>
      </c>
      <c r="I158" s="60">
        <v>0.26700738659201573</v>
      </c>
      <c r="J158" s="60">
        <v>2.331366864185801E-2</v>
      </c>
      <c r="K158" s="60">
        <v>-6.6286529158286452E-3</v>
      </c>
      <c r="L158" s="60">
        <v>-7.1154628617400156E-3</v>
      </c>
      <c r="M158" s="60">
        <v>-3.6053270867977224E-3</v>
      </c>
      <c r="N158" s="60">
        <v>-2.0542604737137432E-3</v>
      </c>
    </row>
    <row r="159" spans="2:16">
      <c r="B159" s="108">
        <v>-8.7523097606070091E-2</v>
      </c>
      <c r="C159" s="110">
        <v>2.6609666410417412E-2</v>
      </c>
      <c r="D159" s="110">
        <v>-2.6609666410417412E-2</v>
      </c>
      <c r="E159" s="78">
        <v>5.3219332820834825E-2</v>
      </c>
      <c r="F159" s="78">
        <v>-2.3313668641857997E-2</v>
      </c>
      <c r="G159" s="78">
        <v>-5.6515330589394251E-2</v>
      </c>
      <c r="H159" s="60">
        <v>3.2959977685594155E-3</v>
      </c>
      <c r="I159" s="60">
        <v>2.3313668641858003E-2</v>
      </c>
      <c r="J159" s="60">
        <v>0.25928066717916509</v>
      </c>
      <c r="K159" s="60">
        <v>1.6514911015439754E-2</v>
      </c>
      <c r="L159" s="60">
        <v>-1.1048466137031135E-2</v>
      </c>
      <c r="M159" s="60">
        <v>9.4753112435619379E-4</v>
      </c>
      <c r="N159" s="60">
        <v>-2.3284848979877623E-3</v>
      </c>
    </row>
    <row r="160" spans="2:16">
      <c r="B160" s="108">
        <v>-6.3966500637746393E-2</v>
      </c>
      <c r="C160" s="110">
        <v>-8.2574555077198786E-3</v>
      </c>
      <c r="D160" s="110">
        <v>8.2574555077198717E-3</v>
      </c>
      <c r="E160" s="78">
        <v>-1.6514911015439757E-2</v>
      </c>
      <c r="F160" s="78">
        <v>6.6286529158286331E-3</v>
      </c>
      <c r="G160" s="78">
        <v>1.8143713607330983E-2</v>
      </c>
      <c r="H160" s="60">
        <v>-1.6288025918912376E-3</v>
      </c>
      <c r="I160" s="60">
        <v>-6.6286529158286452E-3</v>
      </c>
      <c r="J160" s="60">
        <v>1.6514911015439754E-2</v>
      </c>
      <c r="K160" s="60">
        <v>0.24864096362612573</v>
      </c>
      <c r="L160" s="60">
        <v>6.9887603811985511E-3</v>
      </c>
      <c r="M160" s="60">
        <v>-1.3641249876215455E-2</v>
      </c>
      <c r="N160" s="60">
        <v>-2.4309548333401691E-4</v>
      </c>
    </row>
    <row r="161" spans="2:14">
      <c r="B161" s="108">
        <v>-6.8664216615791113E-2</v>
      </c>
      <c r="C161" s="110">
        <v>5.5242330685155768E-3</v>
      </c>
      <c r="D161" s="110">
        <v>-5.5242330685155508E-3</v>
      </c>
      <c r="E161" s="78">
        <v>1.1048466137031154E-2</v>
      </c>
      <c r="F161" s="78">
        <v>7.1154628617400226E-3</v>
      </c>
      <c r="G161" s="78">
        <v>-2.3688162067286682E-2</v>
      </c>
      <c r="H161" s="60">
        <v>1.2639695930255579E-2</v>
      </c>
      <c r="I161" s="60">
        <v>-7.1154628617400018E-3</v>
      </c>
      <c r="J161" s="60">
        <v>-1.1048466137031124E-2</v>
      </c>
      <c r="K161" s="60">
        <v>6.9887603811985511E-3</v>
      </c>
      <c r="L161" s="60">
        <v>0.23996810924365966</v>
      </c>
      <c r="M161" s="60">
        <v>-1.8545975695320929E-2</v>
      </c>
      <c r="N161" s="60">
        <v>-1.8544878905596706E-2</v>
      </c>
    </row>
    <row r="162" spans="2:14">
      <c r="B162" s="108">
        <v>-3.4791406387597978E-2</v>
      </c>
      <c r="C162" s="110">
        <v>-4.7376556217809722E-4</v>
      </c>
      <c r="D162" s="110">
        <v>4.737655621780892E-4</v>
      </c>
      <c r="E162" s="78">
        <v>-9.4753112435619444E-4</v>
      </c>
      <c r="F162" s="78">
        <v>3.605327086797709E-3</v>
      </c>
      <c r="G162" s="78">
        <v>-2.1840304002634404E-3</v>
      </c>
      <c r="H162" s="60">
        <v>3.1315615246196196E-3</v>
      </c>
      <c r="I162" s="60">
        <v>-3.6053270867977233E-3</v>
      </c>
      <c r="J162" s="60">
        <v>9.4753112435619661E-4</v>
      </c>
      <c r="K162" s="60">
        <v>-1.3641249876215455E-2</v>
      </c>
      <c r="L162" s="60">
        <v>-1.8545975695320936E-2</v>
      </c>
      <c r="M162" s="60">
        <v>0.21492677652625583</v>
      </c>
      <c r="N162" s="60">
        <v>-1.0531935068409215E-2</v>
      </c>
    </row>
    <row r="163" spans="2:14">
      <c r="B163" s="108">
        <v>-1.9823613571337616E-2</v>
      </c>
      <c r="C163" s="110">
        <v>1.1642424489938788E-3</v>
      </c>
      <c r="D163" s="110">
        <v>-1.1642424489938857E-3</v>
      </c>
      <c r="E163" s="78">
        <v>2.3284848979877575E-3</v>
      </c>
      <c r="F163" s="78">
        <v>2.0542604737137345E-3</v>
      </c>
      <c r="G163" s="78">
        <v>-5.5469878206953925E-3</v>
      </c>
      <c r="H163" s="60">
        <v>3.2185029227076202E-3</v>
      </c>
      <c r="I163" s="60">
        <v>-2.0542604737137449E-3</v>
      </c>
      <c r="J163" s="60">
        <v>-2.3284848979877632E-3</v>
      </c>
      <c r="K163" s="60">
        <v>-2.4309548333401707E-4</v>
      </c>
      <c r="L163" s="60">
        <v>-1.8544878905596709E-2</v>
      </c>
      <c r="M163" s="60">
        <v>-1.0531935068409215E-2</v>
      </c>
      <c r="N163" s="60">
        <v>0.20265532340817957</v>
      </c>
    </row>
    <row r="167" spans="2:14">
      <c r="C167" t="s">
        <v>71</v>
      </c>
      <c r="F167" t="s">
        <v>148</v>
      </c>
      <c r="I167" t="s">
        <v>149</v>
      </c>
    </row>
    <row r="168" spans="2:14">
      <c r="B168" s="2" t="s">
        <v>42</v>
      </c>
      <c r="C168" s="41">
        <f t="array" ref="C168:C180">MMULT(B151:N163,P134:P146)</f>
        <v>6.5441871793337016</v>
      </c>
      <c r="D168" s="2"/>
      <c r="E168" s="2"/>
      <c r="F168" s="41">
        <f t="array" ref="F168">C168</f>
        <v>6.5441871793337016</v>
      </c>
      <c r="G168" s="2"/>
      <c r="H168" s="2"/>
      <c r="I168" s="41">
        <v>6.5002231834183917</v>
      </c>
      <c r="L168" s="34"/>
    </row>
    <row r="169" spans="2:14">
      <c r="B169" s="2" t="s">
        <v>129</v>
      </c>
      <c r="C169" s="83">
        <v>0.50987639873001289</v>
      </c>
      <c r="D169" s="2"/>
      <c r="E169" s="2"/>
      <c r="F169" s="83">
        <f t="array" ref="F169">C169</f>
        <v>0.50987639873001289</v>
      </c>
      <c r="G169" s="2"/>
      <c r="H169" s="2"/>
      <c r="I169" s="83">
        <v>0.20929711278992769</v>
      </c>
      <c r="L169" s="34"/>
    </row>
    <row r="170" spans="2:14">
      <c r="B170" s="2" t="s">
        <v>131</v>
      </c>
      <c r="C170" s="83">
        <v>-0.50987639873001178</v>
      </c>
      <c r="D170" s="2"/>
      <c r="E170" s="2"/>
      <c r="F170" s="83">
        <f t="array" ref="F170">C170</f>
        <v>-0.50987639873001178</v>
      </c>
      <c r="G170" s="2"/>
      <c r="H170" s="2"/>
      <c r="I170" s="83">
        <v>-0.20929711278993024</v>
      </c>
      <c r="L170" s="34"/>
    </row>
    <row r="171" spans="2:14">
      <c r="B171" s="2">
        <v>1</v>
      </c>
      <c r="C171" s="42">
        <v>1.0197527974600258</v>
      </c>
      <c r="D171" s="2"/>
      <c r="E171" s="2"/>
      <c r="F171" s="42">
        <f t="array" ref="F171:F180">MMULT(D30:M39,C171:C180)</f>
        <v>1.0197527974600258</v>
      </c>
      <c r="G171" s="2"/>
      <c r="H171" s="2"/>
      <c r="I171" s="42">
        <v>0.73253989476474501</v>
      </c>
      <c r="L171" s="34"/>
    </row>
    <row r="172" spans="2:14">
      <c r="B172" s="2">
        <v>2</v>
      </c>
      <c r="C172" s="42">
        <v>-0.23421628801384789</v>
      </c>
      <c r="D172" s="2"/>
      <c r="E172" s="2"/>
      <c r="F172" s="42">
        <v>-0.23421628801384789</v>
      </c>
      <c r="G172" s="2"/>
      <c r="H172" s="2"/>
      <c r="I172" s="42">
        <v>6.8018620686359332E-2</v>
      </c>
      <c r="L172" s="34"/>
    </row>
    <row r="173" spans="2:14">
      <c r="B173" s="2">
        <v>3</v>
      </c>
      <c r="C173" s="42">
        <v>-1.295412908176182</v>
      </c>
      <c r="D173" s="2"/>
      <c r="E173" s="2"/>
      <c r="F173" s="42">
        <v>-1.295412908176182</v>
      </c>
      <c r="G173" s="2"/>
      <c r="H173" s="2"/>
      <c r="I173" s="42">
        <v>-1.0098556282410427</v>
      </c>
      <c r="L173" s="34"/>
    </row>
    <row r="174" spans="2:14">
      <c r="B174" s="2">
        <v>4</v>
      </c>
      <c r="C174" s="36">
        <v>0.27566011071615804</v>
      </c>
      <c r="D174" s="2"/>
      <c r="E174" s="2"/>
      <c r="F174" s="36">
        <v>0.668428365439247</v>
      </c>
      <c r="G174" s="2"/>
      <c r="H174" s="2"/>
      <c r="I174" s="36">
        <v>0.67759499120184108</v>
      </c>
      <c r="L174" s="34"/>
    </row>
    <row r="175" spans="2:14">
      <c r="B175" s="2">
        <v>5</v>
      </c>
      <c r="C175" s="36">
        <v>0.23421628801385477</v>
      </c>
      <c r="D175" s="2"/>
      <c r="E175" s="2"/>
      <c r="F175" s="36">
        <v>9.6386232655776644E-2</v>
      </c>
      <c r="G175" s="2"/>
      <c r="H175" s="2"/>
      <c r="I175" s="36">
        <v>0.10726918176038502</v>
      </c>
      <c r="L175" s="34"/>
    </row>
    <row r="176" spans="2:14">
      <c r="B176" s="2">
        <v>6</v>
      </c>
      <c r="C176" s="36">
        <v>-1.0197527974600245</v>
      </c>
      <c r="D176" s="2"/>
      <c r="E176" s="2"/>
      <c r="F176" s="36">
        <v>-1.333245068828492</v>
      </c>
      <c r="G176" s="2"/>
      <c r="H176" s="2"/>
      <c r="I176" s="36">
        <v>-1.2126158824692466</v>
      </c>
      <c r="L176" s="34"/>
    </row>
    <row r="177" spans="2:12">
      <c r="B177" s="2">
        <v>7</v>
      </c>
      <c r="C177" s="36">
        <v>1.2439577343754269</v>
      </c>
      <c r="D177" s="2"/>
      <c r="E177" s="2"/>
      <c r="F177" s="36">
        <v>1.6263650334229387</v>
      </c>
      <c r="G177" s="2"/>
      <c r="H177" s="2"/>
      <c r="I177" s="36">
        <v>1.6446854765209737</v>
      </c>
      <c r="L177" s="34"/>
    </row>
    <row r="178" spans="2:12">
      <c r="B178" s="2">
        <v>8</v>
      </c>
      <c r="C178" s="36">
        <v>-0.68016677585429708</v>
      </c>
      <c r="D178" s="2"/>
      <c r="E178" s="2"/>
      <c r="F178" s="36">
        <v>-1.2985961939406547</v>
      </c>
      <c r="G178" s="2"/>
      <c r="H178" s="2"/>
      <c r="I178" s="36">
        <v>-1.2383899151604982</v>
      </c>
      <c r="L178" s="34"/>
    </row>
    <row r="179" spans="2:12">
      <c r="B179" s="2">
        <v>9</v>
      </c>
      <c r="C179" s="36">
        <v>0.13933481531043387</v>
      </c>
      <c r="D179" s="2"/>
      <c r="E179" s="2"/>
      <c r="F179" s="36">
        <v>0.30321923505157589</v>
      </c>
      <c r="G179" s="2"/>
      <c r="H179" s="2"/>
      <c r="I179" s="36">
        <v>0.34295855325932223</v>
      </c>
      <c r="L179" s="34"/>
    </row>
    <row r="180" spans="2:12">
      <c r="B180" s="2">
        <v>10</v>
      </c>
      <c r="C180" s="36">
        <v>0.10482062030827954</v>
      </c>
      <c r="D180" s="2"/>
      <c r="E180" s="2"/>
      <c r="F180" s="36">
        <v>-0.39286785913625988</v>
      </c>
      <c r="G180" s="2"/>
      <c r="H180" s="2"/>
      <c r="I180" s="36">
        <v>-0.34406468904148468</v>
      </c>
      <c r="L180" s="3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8"/>
  <sheetViews>
    <sheetView topLeftCell="A154" workbookViewId="0">
      <selection activeCell="J10" sqref="J10"/>
    </sheetView>
  </sheetViews>
  <sheetFormatPr baseColWidth="10" defaultColWidth="8.83203125" defaultRowHeight="15" x14ac:dyDescent="0"/>
  <cols>
    <col min="1" max="1" width="10.6640625" customWidth="1"/>
    <col min="2" max="2" width="12" bestFit="1" customWidth="1"/>
    <col min="13" max="13" width="9.5" customWidth="1"/>
    <col min="14" max="16" width="9" bestFit="1" customWidth="1"/>
    <col min="17" max="17" width="12.6640625" bestFit="1" customWidth="1"/>
    <col min="18" max="22" width="9" bestFit="1" customWidth="1"/>
  </cols>
  <sheetData>
    <row r="1" spans="1:27">
      <c r="A1">
        <v>1</v>
      </c>
      <c r="B1">
        <v>0</v>
      </c>
      <c r="C1">
        <v>0</v>
      </c>
      <c r="D1">
        <v>-99</v>
      </c>
      <c r="E1">
        <v>-99</v>
      </c>
    </row>
    <row r="2" spans="1:27">
      <c r="A2">
        <v>2</v>
      </c>
      <c r="B2">
        <v>0</v>
      </c>
      <c r="C2">
        <v>0</v>
      </c>
      <c r="D2">
        <v>-99</v>
      </c>
      <c r="E2">
        <v>-99</v>
      </c>
    </row>
    <row r="3" spans="1:27">
      <c r="A3">
        <v>3</v>
      </c>
      <c r="B3">
        <v>0</v>
      </c>
      <c r="C3">
        <v>0</v>
      </c>
      <c r="D3">
        <v>-99</v>
      </c>
      <c r="E3">
        <v>-99</v>
      </c>
    </row>
    <row r="4" spans="1:27">
      <c r="A4">
        <v>4</v>
      </c>
      <c r="B4">
        <v>1</v>
      </c>
      <c r="C4">
        <v>2</v>
      </c>
      <c r="D4">
        <v>1</v>
      </c>
      <c r="E4">
        <v>7.7359999999999998</v>
      </c>
    </row>
    <row r="5" spans="1:27">
      <c r="A5">
        <v>5</v>
      </c>
      <c r="B5">
        <v>1</v>
      </c>
      <c r="C5">
        <v>3</v>
      </c>
      <c r="D5">
        <v>2</v>
      </c>
      <c r="E5">
        <v>6.4880000000000004</v>
      </c>
    </row>
    <row r="6" spans="1:27">
      <c r="A6">
        <v>6</v>
      </c>
      <c r="B6">
        <v>4</v>
      </c>
      <c r="C6">
        <v>3</v>
      </c>
      <c r="D6">
        <v>1</v>
      </c>
      <c r="E6">
        <v>3.036</v>
      </c>
    </row>
    <row r="7" spans="1:27">
      <c r="A7">
        <v>7</v>
      </c>
      <c r="B7">
        <v>4</v>
      </c>
      <c r="C7">
        <v>5</v>
      </c>
      <c r="D7">
        <v>2</v>
      </c>
      <c r="E7">
        <v>11.887</v>
      </c>
    </row>
    <row r="8" spans="1:27">
      <c r="A8">
        <v>8</v>
      </c>
      <c r="B8">
        <v>6</v>
      </c>
      <c r="C8">
        <v>5</v>
      </c>
      <c r="D8">
        <v>1</v>
      </c>
      <c r="E8">
        <v>2.5880000000000001</v>
      </c>
    </row>
    <row r="9" spans="1:27">
      <c r="A9">
        <v>9</v>
      </c>
      <c r="B9">
        <v>7</v>
      </c>
      <c r="C9">
        <v>8</v>
      </c>
      <c r="D9">
        <v>2</v>
      </c>
      <c r="E9">
        <v>7.1589999999999998</v>
      </c>
    </row>
    <row r="10" spans="1:27">
      <c r="A10">
        <v>10</v>
      </c>
      <c r="B10">
        <v>9</v>
      </c>
      <c r="C10">
        <v>8</v>
      </c>
      <c r="D10">
        <v>1</v>
      </c>
      <c r="E10">
        <v>6.585</v>
      </c>
    </row>
    <row r="13" spans="1:27">
      <c r="B13" t="s">
        <v>79</v>
      </c>
      <c r="M13" t="s">
        <v>80</v>
      </c>
    </row>
    <row r="14" spans="1:27">
      <c r="B14" s="50">
        <v>1</v>
      </c>
      <c r="C14" s="50">
        <v>0</v>
      </c>
      <c r="D14" s="50">
        <v>0</v>
      </c>
      <c r="E14" s="50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34"/>
      <c r="M14" s="34">
        <f t="array" ref="M14:V23">MINVERSE(B14:K23)</f>
        <v>1</v>
      </c>
      <c r="N14" s="34">
        <v>0</v>
      </c>
      <c r="O1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0</v>
      </c>
      <c r="U14" s="34">
        <v>0</v>
      </c>
      <c r="V14" s="34">
        <v>0</v>
      </c>
      <c r="W14" s="34"/>
      <c r="X14" s="51"/>
      <c r="Y14" s="51"/>
      <c r="Z14" s="51"/>
      <c r="AA14" s="51"/>
    </row>
    <row r="15" spans="1:27">
      <c r="B15" s="50">
        <v>0</v>
      </c>
      <c r="C15" s="50">
        <v>1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34"/>
      <c r="M15" s="34">
        <v>0</v>
      </c>
      <c r="N15" s="34">
        <v>1</v>
      </c>
      <c r="O15">
        <v>0</v>
      </c>
      <c r="P15" s="34">
        <v>0</v>
      </c>
      <c r="Q15" s="34">
        <v>0</v>
      </c>
      <c r="R15" s="34">
        <v>0</v>
      </c>
      <c r="S15" s="34">
        <v>0</v>
      </c>
      <c r="T15" s="34">
        <v>0</v>
      </c>
      <c r="U15" s="34">
        <v>0</v>
      </c>
      <c r="V15" s="34">
        <v>0</v>
      </c>
      <c r="W15" s="34"/>
      <c r="X15" s="51"/>
      <c r="Y15" s="51"/>
      <c r="Z15" s="51"/>
      <c r="AA15" s="51"/>
    </row>
    <row r="16" spans="1:27">
      <c r="B16" s="50">
        <v>0</v>
      </c>
      <c r="C16" s="50">
        <v>0</v>
      </c>
      <c r="D16" s="50">
        <v>1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34"/>
      <c r="M16" s="34">
        <v>0</v>
      </c>
      <c r="N16" s="34">
        <v>0</v>
      </c>
      <c r="O16">
        <v>1</v>
      </c>
      <c r="P16" s="34">
        <v>0</v>
      </c>
      <c r="Q16" s="34">
        <v>0</v>
      </c>
      <c r="R16" s="34">
        <v>0</v>
      </c>
      <c r="S16" s="34">
        <v>0</v>
      </c>
      <c r="T16" s="34">
        <v>0</v>
      </c>
      <c r="U16" s="34">
        <v>0</v>
      </c>
      <c r="V16" s="34">
        <v>0</v>
      </c>
      <c r="W16" s="34"/>
      <c r="X16" s="51"/>
      <c r="Y16" s="51"/>
      <c r="Z16" s="51"/>
      <c r="AA16" s="51"/>
    </row>
    <row r="17" spans="2:27">
      <c r="B17" s="50">
        <v>0.5</v>
      </c>
      <c r="C17" s="50">
        <v>0.5</v>
      </c>
      <c r="D17" s="50">
        <v>0</v>
      </c>
      <c r="E17" s="50">
        <v>1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34"/>
      <c r="M17" s="34">
        <v>-0.5</v>
      </c>
      <c r="N17" s="34">
        <v>-0.5</v>
      </c>
      <c r="O17">
        <v>0</v>
      </c>
      <c r="P17" s="34">
        <v>1</v>
      </c>
      <c r="Q17" s="34">
        <v>0</v>
      </c>
      <c r="R17" s="34">
        <v>0</v>
      </c>
      <c r="S17" s="34">
        <v>0</v>
      </c>
      <c r="T17" s="34">
        <v>0</v>
      </c>
      <c r="U17" s="34">
        <v>0</v>
      </c>
      <c r="V17" s="34">
        <v>0</v>
      </c>
      <c r="W17" s="34"/>
      <c r="X17" s="51"/>
      <c r="Y17" s="51"/>
      <c r="Z17" s="51"/>
      <c r="AA17" s="51"/>
    </row>
    <row r="18" spans="2:27">
      <c r="B18" s="50">
        <v>0.5</v>
      </c>
      <c r="C18" s="50">
        <v>0</v>
      </c>
      <c r="D18" s="50">
        <v>0.5</v>
      </c>
      <c r="E18" s="50">
        <v>0</v>
      </c>
      <c r="F18" s="50">
        <v>1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34"/>
      <c r="M18" s="34">
        <v>-0.5</v>
      </c>
      <c r="N18" s="34">
        <v>0</v>
      </c>
      <c r="O18">
        <v>-0.5</v>
      </c>
      <c r="P18" s="34">
        <v>0</v>
      </c>
      <c r="Q18" s="34">
        <v>1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/>
      <c r="X18" s="51"/>
      <c r="Y18" s="51"/>
      <c r="Z18" s="51"/>
      <c r="AA18" s="51"/>
    </row>
    <row r="19" spans="2:27">
      <c r="B19" s="50">
        <v>0.25</v>
      </c>
      <c r="C19" s="50">
        <v>0.25</v>
      </c>
      <c r="D19" s="50">
        <v>0.5</v>
      </c>
      <c r="E19" s="50">
        <v>0.5</v>
      </c>
      <c r="F19" s="50">
        <v>0</v>
      </c>
      <c r="G19" s="50">
        <v>1</v>
      </c>
      <c r="H19" s="50">
        <v>0</v>
      </c>
      <c r="I19" s="50">
        <v>0</v>
      </c>
      <c r="J19" s="50">
        <v>0</v>
      </c>
      <c r="K19" s="50">
        <v>0</v>
      </c>
      <c r="L19" s="34"/>
      <c r="M19" s="34">
        <v>0</v>
      </c>
      <c r="N19" s="34">
        <v>0</v>
      </c>
      <c r="O19">
        <v>-0.5</v>
      </c>
      <c r="P19" s="34">
        <v>-0.5</v>
      </c>
      <c r="Q19" s="34">
        <v>0</v>
      </c>
      <c r="R19" s="34">
        <v>1</v>
      </c>
      <c r="S19" s="34">
        <v>0</v>
      </c>
      <c r="T19" s="34">
        <v>0</v>
      </c>
      <c r="U19" s="34">
        <v>0</v>
      </c>
      <c r="V19" s="34">
        <v>0</v>
      </c>
      <c r="W19" s="34"/>
      <c r="X19" s="51"/>
      <c r="Y19" s="51"/>
      <c r="Z19" s="51"/>
      <c r="AA19" s="51"/>
    </row>
    <row r="20" spans="2:27">
      <c r="B20" s="50">
        <v>0.5</v>
      </c>
      <c r="C20" s="50">
        <v>0.25</v>
      </c>
      <c r="D20" s="50">
        <v>0.25</v>
      </c>
      <c r="E20" s="50">
        <v>0.5</v>
      </c>
      <c r="F20" s="50">
        <v>0.5</v>
      </c>
      <c r="G20" s="50">
        <v>0</v>
      </c>
      <c r="H20" s="50">
        <v>1</v>
      </c>
      <c r="I20" s="50">
        <v>0</v>
      </c>
      <c r="J20" s="50">
        <v>0</v>
      </c>
      <c r="K20" s="50">
        <v>0</v>
      </c>
      <c r="L20" s="34"/>
      <c r="M20" s="34">
        <v>0</v>
      </c>
      <c r="N20" s="34">
        <v>0</v>
      </c>
      <c r="O20">
        <v>0</v>
      </c>
      <c r="P20" s="34">
        <v>-0.5</v>
      </c>
      <c r="Q20" s="34">
        <v>-0.5</v>
      </c>
      <c r="R20" s="34">
        <v>0</v>
      </c>
      <c r="S20" s="34">
        <v>1</v>
      </c>
      <c r="T20" s="34">
        <v>0</v>
      </c>
      <c r="U20" s="34">
        <v>0</v>
      </c>
      <c r="V20" s="34">
        <v>0</v>
      </c>
      <c r="W20" s="34"/>
      <c r="Y20" s="51"/>
      <c r="Z20" s="51"/>
      <c r="AA20" s="51"/>
    </row>
    <row r="21" spans="2:27">
      <c r="B21" s="50">
        <v>0.375</v>
      </c>
      <c r="C21" s="50">
        <v>0.125</v>
      </c>
      <c r="D21" s="50">
        <v>0.5</v>
      </c>
      <c r="E21" s="50">
        <v>0.25</v>
      </c>
      <c r="F21" s="50">
        <v>0.5</v>
      </c>
      <c r="G21" s="50">
        <v>0.5</v>
      </c>
      <c r="H21" s="50">
        <v>0</v>
      </c>
      <c r="I21" s="50">
        <v>1</v>
      </c>
      <c r="J21" s="50">
        <v>0</v>
      </c>
      <c r="K21" s="50">
        <v>0</v>
      </c>
      <c r="L21" s="34"/>
      <c r="M21" s="34">
        <v>0</v>
      </c>
      <c r="N21" s="34">
        <v>0</v>
      </c>
      <c r="O21">
        <v>0</v>
      </c>
      <c r="P21" s="34">
        <v>0</v>
      </c>
      <c r="Q21" s="34">
        <v>-0.5</v>
      </c>
      <c r="R21" s="34">
        <v>-0.5</v>
      </c>
      <c r="S21" s="34">
        <v>0</v>
      </c>
      <c r="T21" s="34">
        <v>1</v>
      </c>
      <c r="U21" s="34">
        <v>0</v>
      </c>
      <c r="V21" s="34">
        <v>0</v>
      </c>
      <c r="W21" s="34"/>
      <c r="X21" s="51"/>
      <c r="Z21" s="51"/>
      <c r="AA21" s="51"/>
    </row>
    <row r="22" spans="2:27">
      <c r="B22" s="50">
        <v>0.4375</v>
      </c>
      <c r="C22" s="50">
        <v>0.1875</v>
      </c>
      <c r="D22" s="50">
        <v>0.375</v>
      </c>
      <c r="E22" s="50">
        <v>0.375</v>
      </c>
      <c r="F22" s="50">
        <v>0.5</v>
      </c>
      <c r="G22" s="50">
        <v>0.25</v>
      </c>
      <c r="H22" s="50">
        <v>0.5</v>
      </c>
      <c r="I22" s="50">
        <v>0.5</v>
      </c>
      <c r="J22" s="50">
        <v>1</v>
      </c>
      <c r="K22" s="50">
        <v>0</v>
      </c>
      <c r="L22" s="34"/>
      <c r="M22" s="34">
        <v>0</v>
      </c>
      <c r="N22" s="34">
        <v>0</v>
      </c>
      <c r="O22">
        <v>0</v>
      </c>
      <c r="P22" s="34">
        <v>0</v>
      </c>
      <c r="Q22" s="34">
        <v>0</v>
      </c>
      <c r="R22" s="34">
        <v>0</v>
      </c>
      <c r="S22" s="34">
        <v>-0.5</v>
      </c>
      <c r="T22" s="34">
        <v>-0.5</v>
      </c>
      <c r="U22" s="34">
        <v>1</v>
      </c>
      <c r="V22" s="34">
        <v>0</v>
      </c>
      <c r="W22" s="34"/>
      <c r="AA22" s="51"/>
    </row>
    <row r="23" spans="2:27">
      <c r="B23" s="50">
        <v>0.40625</v>
      </c>
      <c r="C23" s="50">
        <v>0.15625</v>
      </c>
      <c r="D23" s="50">
        <v>0.4375</v>
      </c>
      <c r="E23" s="50">
        <v>0.3125</v>
      </c>
      <c r="F23" s="50">
        <v>0.5</v>
      </c>
      <c r="G23" s="50">
        <v>0.375</v>
      </c>
      <c r="H23" s="50">
        <v>0.25</v>
      </c>
      <c r="I23" s="50">
        <v>0.75</v>
      </c>
      <c r="J23" s="50">
        <v>0.5</v>
      </c>
      <c r="K23" s="50">
        <v>1</v>
      </c>
      <c r="L23" s="34"/>
      <c r="M23" s="34">
        <v>0</v>
      </c>
      <c r="N23" s="34">
        <v>0</v>
      </c>
      <c r="O23">
        <v>0</v>
      </c>
      <c r="P23" s="34">
        <v>0</v>
      </c>
      <c r="Q23" s="34">
        <v>0</v>
      </c>
      <c r="R23" s="34">
        <v>0</v>
      </c>
      <c r="S23" s="34">
        <v>0</v>
      </c>
      <c r="T23" s="34">
        <v>-0.5</v>
      </c>
      <c r="U23" s="34">
        <v>-0.5</v>
      </c>
      <c r="V23" s="34">
        <v>1</v>
      </c>
      <c r="W23" s="34"/>
    </row>
    <row r="24" spans="2:27"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</row>
    <row r="25" spans="2:27">
      <c r="B25" s="34" t="s">
        <v>81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t="s">
        <v>82</v>
      </c>
      <c r="N25" s="34"/>
      <c r="O25" s="34" t="s">
        <v>83</v>
      </c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2:27">
      <c r="B26" s="52">
        <f t="array" ref="B26">M26</f>
        <v>1</v>
      </c>
      <c r="C26" s="52">
        <f>0</f>
        <v>0</v>
      </c>
      <c r="D26" s="52">
        <f>0</f>
        <v>0</v>
      </c>
      <c r="E26" s="52">
        <f>0</f>
        <v>0</v>
      </c>
      <c r="F26" s="52">
        <f>0</f>
        <v>0</v>
      </c>
      <c r="G26" s="52">
        <f>0</f>
        <v>0</v>
      </c>
      <c r="H26" s="52">
        <f>0</f>
        <v>0</v>
      </c>
      <c r="I26" s="52">
        <f>0</f>
        <v>0</v>
      </c>
      <c r="J26" s="52">
        <f>0</f>
        <v>0</v>
      </c>
      <c r="K26" s="52">
        <f>0</f>
        <v>0</v>
      </c>
      <c r="L26" s="34"/>
      <c r="M26" s="52">
        <v>1</v>
      </c>
      <c r="N26" s="34"/>
      <c r="O26" s="34">
        <f t="array" ref="O26:X35">MINVERSE(B26:K35)</f>
        <v>1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/>
      <c r="Z26" s="34"/>
      <c r="AA26" s="34"/>
    </row>
    <row r="27" spans="2:27">
      <c r="B27" s="52">
        <f>0</f>
        <v>0</v>
      </c>
      <c r="C27" s="52">
        <f t="array" ref="C27">M27</f>
        <v>1</v>
      </c>
      <c r="D27" s="52">
        <f>0</f>
        <v>0</v>
      </c>
      <c r="E27" s="52">
        <f>0</f>
        <v>0</v>
      </c>
      <c r="F27" s="52">
        <f>0</f>
        <v>0</v>
      </c>
      <c r="G27" s="52">
        <f>0</f>
        <v>0</v>
      </c>
      <c r="H27" s="52">
        <f>0</f>
        <v>0</v>
      </c>
      <c r="I27" s="52">
        <f>0</f>
        <v>0</v>
      </c>
      <c r="J27" s="52">
        <f>0</f>
        <v>0</v>
      </c>
      <c r="K27" s="52">
        <f>0</f>
        <v>0</v>
      </c>
      <c r="L27" s="34"/>
      <c r="M27" s="52">
        <v>1</v>
      </c>
      <c r="N27" s="34"/>
      <c r="O27" s="34">
        <v>0</v>
      </c>
      <c r="P27" s="34">
        <v>1</v>
      </c>
      <c r="Q27" s="34">
        <v>0</v>
      </c>
      <c r="R27" s="34">
        <v>0</v>
      </c>
      <c r="S27" s="34">
        <v>0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/>
      <c r="Z27" s="34"/>
      <c r="AA27" s="34"/>
    </row>
    <row r="28" spans="2:27">
      <c r="B28" s="52">
        <f>0</f>
        <v>0</v>
      </c>
      <c r="C28" s="52">
        <f>0</f>
        <v>0</v>
      </c>
      <c r="D28" s="52">
        <f t="array" ref="D28">M28</f>
        <v>1</v>
      </c>
      <c r="E28" s="52">
        <f>0</f>
        <v>0</v>
      </c>
      <c r="F28" s="52">
        <f>0</f>
        <v>0</v>
      </c>
      <c r="G28" s="52">
        <f>0</f>
        <v>0</v>
      </c>
      <c r="H28" s="52">
        <f>0</f>
        <v>0</v>
      </c>
      <c r="I28" s="52">
        <f>0</f>
        <v>0</v>
      </c>
      <c r="J28" s="52">
        <f>0</f>
        <v>0</v>
      </c>
      <c r="K28" s="52">
        <f>0</f>
        <v>0</v>
      </c>
      <c r="L28" s="34"/>
      <c r="M28" s="52">
        <v>1</v>
      </c>
      <c r="N28" s="34"/>
      <c r="O28" s="34">
        <v>0</v>
      </c>
      <c r="P28" s="34">
        <v>0</v>
      </c>
      <c r="Q28" s="34">
        <v>1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/>
      <c r="Z28" s="34"/>
      <c r="AA28" s="34"/>
    </row>
    <row r="29" spans="2:27">
      <c r="B29" s="52">
        <f>0</f>
        <v>0</v>
      </c>
      <c r="C29" s="52">
        <f>0</f>
        <v>0</v>
      </c>
      <c r="D29" s="52">
        <f>0</f>
        <v>0</v>
      </c>
      <c r="E29" s="52">
        <f t="array" ref="E29">M29</f>
        <v>0.5</v>
      </c>
      <c r="F29" s="52">
        <f>0</f>
        <v>0</v>
      </c>
      <c r="G29" s="52">
        <f>0</f>
        <v>0</v>
      </c>
      <c r="H29" s="52">
        <f>0</f>
        <v>0</v>
      </c>
      <c r="I29" s="52">
        <f>0</f>
        <v>0</v>
      </c>
      <c r="J29" s="52">
        <f>0</f>
        <v>0</v>
      </c>
      <c r="K29" s="52">
        <f>0</f>
        <v>0</v>
      </c>
      <c r="L29" s="34"/>
      <c r="M29" s="52">
        <v>0.5</v>
      </c>
      <c r="N29" s="34"/>
      <c r="O29" s="34">
        <v>0</v>
      </c>
      <c r="P29" s="34">
        <v>0</v>
      </c>
      <c r="Q29" s="34">
        <v>0</v>
      </c>
      <c r="R29" s="34">
        <v>2</v>
      </c>
      <c r="S29" s="34">
        <v>0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/>
      <c r="Z29" s="34"/>
      <c r="AA29" s="34"/>
    </row>
    <row r="30" spans="2:27">
      <c r="B30" s="52">
        <f>0</f>
        <v>0</v>
      </c>
      <c r="C30" s="52">
        <f>0</f>
        <v>0</v>
      </c>
      <c r="D30" s="52">
        <f>0</f>
        <v>0</v>
      </c>
      <c r="E30" s="52">
        <f>0</f>
        <v>0</v>
      </c>
      <c r="F30" s="52">
        <f t="array" ref="F30">M30</f>
        <v>0.5</v>
      </c>
      <c r="G30" s="52">
        <f>0</f>
        <v>0</v>
      </c>
      <c r="H30" s="52">
        <f>0</f>
        <v>0</v>
      </c>
      <c r="I30" s="52">
        <f>0</f>
        <v>0</v>
      </c>
      <c r="J30" s="52">
        <f>0</f>
        <v>0</v>
      </c>
      <c r="K30" s="52">
        <f>0</f>
        <v>0</v>
      </c>
      <c r="L30" s="34"/>
      <c r="M30" s="52">
        <v>0.5</v>
      </c>
      <c r="N30" s="34"/>
      <c r="O30" s="34">
        <v>0</v>
      </c>
      <c r="P30" s="34">
        <v>0</v>
      </c>
      <c r="Q30" s="34">
        <v>0</v>
      </c>
      <c r="R30" s="34">
        <v>0</v>
      </c>
      <c r="S30" s="34">
        <v>2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/>
      <c r="Z30" s="34"/>
      <c r="AA30" s="34"/>
    </row>
    <row r="31" spans="2:27">
      <c r="B31" s="52">
        <f>0</f>
        <v>0</v>
      </c>
      <c r="C31" s="52">
        <f>0</f>
        <v>0</v>
      </c>
      <c r="D31" s="52">
        <f>0</f>
        <v>0</v>
      </c>
      <c r="E31" s="52">
        <f>0</f>
        <v>0</v>
      </c>
      <c r="F31" s="52">
        <f>0</f>
        <v>0</v>
      </c>
      <c r="G31" s="52">
        <f t="array" ref="G31">M31</f>
        <v>0.5</v>
      </c>
      <c r="H31" s="52">
        <f>0</f>
        <v>0</v>
      </c>
      <c r="I31" s="52">
        <f>0</f>
        <v>0</v>
      </c>
      <c r="J31" s="52">
        <f>0</f>
        <v>0</v>
      </c>
      <c r="K31" s="52">
        <f>0</f>
        <v>0</v>
      </c>
      <c r="L31" s="34"/>
      <c r="M31" s="52">
        <v>0.5</v>
      </c>
      <c r="N31" s="34"/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2</v>
      </c>
      <c r="U31" s="34">
        <v>0</v>
      </c>
      <c r="V31" s="34">
        <v>0</v>
      </c>
      <c r="W31" s="34">
        <v>0</v>
      </c>
      <c r="X31" s="34">
        <v>0</v>
      </c>
      <c r="Y31" s="34"/>
      <c r="Z31" s="34"/>
      <c r="AA31" s="34"/>
    </row>
    <row r="32" spans="2:27">
      <c r="B32" s="52">
        <f>0</f>
        <v>0</v>
      </c>
      <c r="C32" s="52">
        <f>0</f>
        <v>0</v>
      </c>
      <c r="D32" s="52">
        <f>0</f>
        <v>0</v>
      </c>
      <c r="E32" s="52">
        <f>0</f>
        <v>0</v>
      </c>
      <c r="F32" s="52">
        <f>0</f>
        <v>0</v>
      </c>
      <c r="G32" s="52">
        <f>0</f>
        <v>0</v>
      </c>
      <c r="H32" s="52">
        <f t="array" ref="H32">M32</f>
        <v>0.5</v>
      </c>
      <c r="I32" s="52">
        <f>0</f>
        <v>0</v>
      </c>
      <c r="J32" s="52">
        <f>0</f>
        <v>0</v>
      </c>
      <c r="K32" s="52">
        <f>0</f>
        <v>0</v>
      </c>
      <c r="L32" s="34"/>
      <c r="M32" s="52">
        <v>0.5</v>
      </c>
      <c r="N32" s="34"/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2</v>
      </c>
      <c r="V32" s="34">
        <v>0</v>
      </c>
      <c r="W32" s="34">
        <v>0</v>
      </c>
      <c r="X32" s="34">
        <v>0</v>
      </c>
      <c r="Y32" s="34"/>
      <c r="Z32" s="34"/>
      <c r="AA32" s="34"/>
    </row>
    <row r="33" spans="2:27">
      <c r="B33" s="52">
        <f>0</f>
        <v>0</v>
      </c>
      <c r="C33" s="52">
        <f>0</f>
        <v>0</v>
      </c>
      <c r="D33" s="52">
        <f>0</f>
        <v>0</v>
      </c>
      <c r="E33" s="52">
        <f>0</f>
        <v>0</v>
      </c>
      <c r="F33" s="52">
        <f>0</f>
        <v>0</v>
      </c>
      <c r="G33" s="52">
        <f>0</f>
        <v>0</v>
      </c>
      <c r="H33" s="52">
        <f>0</f>
        <v>0</v>
      </c>
      <c r="I33" s="52">
        <f t="array" ref="I33">M33</f>
        <v>0.5</v>
      </c>
      <c r="J33" s="52">
        <f>0</f>
        <v>0</v>
      </c>
      <c r="K33" s="52">
        <f>0</f>
        <v>0</v>
      </c>
      <c r="L33" s="34"/>
      <c r="M33" s="52">
        <v>0.5</v>
      </c>
      <c r="N33" s="34"/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2</v>
      </c>
      <c r="W33" s="34">
        <v>0</v>
      </c>
      <c r="X33" s="34">
        <v>0</v>
      </c>
      <c r="Y33" s="34"/>
      <c r="Z33" s="34"/>
      <c r="AA33" s="34"/>
    </row>
    <row r="34" spans="2:27">
      <c r="B34" s="52">
        <f>0</f>
        <v>0</v>
      </c>
      <c r="C34" s="52">
        <f>0</f>
        <v>0</v>
      </c>
      <c r="D34" s="52">
        <f>0</f>
        <v>0</v>
      </c>
      <c r="E34" s="52">
        <f>0</f>
        <v>0</v>
      </c>
      <c r="F34" s="52">
        <f>0</f>
        <v>0</v>
      </c>
      <c r="G34" s="52">
        <f>0</f>
        <v>0</v>
      </c>
      <c r="H34" s="52">
        <f>0</f>
        <v>0</v>
      </c>
      <c r="I34" s="52">
        <f>0</f>
        <v>0</v>
      </c>
      <c r="J34" s="52">
        <f t="array" ref="J34">M34</f>
        <v>0.421875</v>
      </c>
      <c r="K34" s="52">
        <f>0</f>
        <v>0</v>
      </c>
      <c r="L34" s="34"/>
      <c r="M34" s="52">
        <v>0.421875</v>
      </c>
      <c r="N34" s="34"/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2.3703703703703702</v>
      </c>
      <c r="X34" s="34">
        <v>0</v>
      </c>
      <c r="Y34" s="34"/>
      <c r="Z34" s="34"/>
      <c r="AA34" s="34"/>
    </row>
    <row r="35" spans="2:27">
      <c r="B35" s="52">
        <f>0</f>
        <v>0</v>
      </c>
      <c r="C35" s="52">
        <f>0</f>
        <v>0</v>
      </c>
      <c r="D35" s="52">
        <f>0</f>
        <v>0</v>
      </c>
      <c r="E35" s="52">
        <f>0</f>
        <v>0</v>
      </c>
      <c r="F35" s="52">
        <f>0</f>
        <v>0</v>
      </c>
      <c r="G35" s="52">
        <f>0</f>
        <v>0</v>
      </c>
      <c r="H35" s="52">
        <f>0</f>
        <v>0</v>
      </c>
      <c r="I35" s="52">
        <f>0</f>
        <v>0</v>
      </c>
      <c r="J35" s="52">
        <f>0</f>
        <v>0</v>
      </c>
      <c r="K35" s="52">
        <f t="array" ref="K35">M35</f>
        <v>0.38672000000000001</v>
      </c>
      <c r="L35" s="34"/>
      <c r="M35" s="52">
        <v>0.38672000000000001</v>
      </c>
      <c r="N35" s="34"/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34">
        <v>0</v>
      </c>
      <c r="X35">
        <v>2.5858502275548201</v>
      </c>
    </row>
    <row r="36" spans="2:27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N36" s="34"/>
      <c r="O36" s="34"/>
      <c r="P36" s="34"/>
      <c r="Q36" s="34"/>
      <c r="R36" s="34"/>
      <c r="S36" s="34"/>
      <c r="T36" s="34"/>
      <c r="U36" s="34"/>
      <c r="V36" s="34"/>
      <c r="W36" s="34"/>
    </row>
    <row r="37" spans="2:27">
      <c r="B37" s="34" t="s">
        <v>64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</row>
    <row r="38" spans="2:27">
      <c r="B38" s="34">
        <f t="array" ref="B38:K47">MMULT(MMULT((B14:K23),B26:K35),TRANSPOSE(B14:K23))</f>
        <v>1</v>
      </c>
      <c r="C38" s="34">
        <v>0</v>
      </c>
      <c r="D38" s="34">
        <v>0</v>
      </c>
      <c r="E38" s="34">
        <v>0.5</v>
      </c>
      <c r="F38" s="34">
        <v>0.5</v>
      </c>
      <c r="G38" s="34">
        <v>0.25</v>
      </c>
      <c r="H38" s="34">
        <v>0.5</v>
      </c>
      <c r="I38" s="34">
        <v>0.375</v>
      </c>
      <c r="J38" s="34">
        <v>0.4375</v>
      </c>
      <c r="K38" s="34">
        <v>0.40625</v>
      </c>
      <c r="L38" s="34"/>
      <c r="M38" s="34">
        <v>1</v>
      </c>
      <c r="N38" s="34">
        <v>0</v>
      </c>
      <c r="O38" s="34">
        <v>0</v>
      </c>
      <c r="P38" s="34">
        <v>0.5</v>
      </c>
      <c r="Q38" s="34">
        <v>0.5</v>
      </c>
      <c r="R38" s="34">
        <v>0.25</v>
      </c>
      <c r="S38" s="34">
        <v>0.5</v>
      </c>
      <c r="T38" s="34">
        <v>0.375</v>
      </c>
      <c r="U38" s="34">
        <v>0.4375</v>
      </c>
      <c r="V38" s="34">
        <v>0.40625</v>
      </c>
      <c r="W38" s="34"/>
    </row>
    <row r="39" spans="2:27">
      <c r="B39" s="34">
        <v>0</v>
      </c>
      <c r="C39" s="34">
        <v>1</v>
      </c>
      <c r="D39" s="34">
        <v>0</v>
      </c>
      <c r="E39" s="34">
        <v>0.5</v>
      </c>
      <c r="F39" s="34">
        <v>0</v>
      </c>
      <c r="G39" s="34">
        <v>0.25</v>
      </c>
      <c r="H39" s="34">
        <v>0.25</v>
      </c>
      <c r="I39" s="34">
        <v>0.125</v>
      </c>
      <c r="J39" s="34">
        <v>0.1875</v>
      </c>
      <c r="K39" s="34">
        <v>0.15625</v>
      </c>
      <c r="L39" s="34"/>
      <c r="M39" s="34">
        <v>0</v>
      </c>
      <c r="N39" s="34">
        <v>1</v>
      </c>
      <c r="O39" s="34">
        <v>0</v>
      </c>
      <c r="P39" s="34">
        <v>0.5</v>
      </c>
      <c r="Q39" s="34">
        <v>0</v>
      </c>
      <c r="R39" s="34">
        <v>0.25</v>
      </c>
      <c r="S39" s="34">
        <v>0.25</v>
      </c>
      <c r="T39" s="34">
        <v>0.125</v>
      </c>
      <c r="U39" s="34">
        <v>0.1875</v>
      </c>
      <c r="V39" s="34">
        <v>0.15625</v>
      </c>
      <c r="W39" s="34"/>
    </row>
    <row r="40" spans="2:27">
      <c r="B40" s="34">
        <v>0</v>
      </c>
      <c r="C40" s="34">
        <v>0</v>
      </c>
      <c r="D40" s="34">
        <v>1</v>
      </c>
      <c r="E40" s="34">
        <v>0</v>
      </c>
      <c r="F40" s="34">
        <v>0.5</v>
      </c>
      <c r="G40" s="34">
        <v>0.5</v>
      </c>
      <c r="H40" s="34">
        <v>0.25</v>
      </c>
      <c r="I40" s="34">
        <v>0.5</v>
      </c>
      <c r="J40" s="34">
        <v>0.375</v>
      </c>
      <c r="K40" s="34">
        <v>0.4375</v>
      </c>
      <c r="L40" s="34"/>
      <c r="M40" s="34">
        <v>0</v>
      </c>
      <c r="N40" s="34">
        <v>0</v>
      </c>
      <c r="O40" s="34">
        <v>1</v>
      </c>
      <c r="P40" s="34">
        <v>0</v>
      </c>
      <c r="Q40" s="34">
        <v>0.5</v>
      </c>
      <c r="R40" s="34">
        <v>0.5</v>
      </c>
      <c r="S40" s="34">
        <v>0.25</v>
      </c>
      <c r="T40" s="34">
        <v>0.5</v>
      </c>
      <c r="U40" s="34">
        <v>0.375</v>
      </c>
      <c r="V40" s="34">
        <v>0.4375</v>
      </c>
      <c r="W40" s="34"/>
    </row>
    <row r="41" spans="2:27">
      <c r="B41" s="34">
        <v>0.5</v>
      </c>
      <c r="C41" s="34">
        <v>0.5</v>
      </c>
      <c r="D41" s="34">
        <v>0</v>
      </c>
      <c r="E41" s="34">
        <v>1</v>
      </c>
      <c r="F41" s="34">
        <v>0.25</v>
      </c>
      <c r="G41" s="34">
        <v>0.5</v>
      </c>
      <c r="H41" s="34">
        <v>0.625</v>
      </c>
      <c r="I41" s="34">
        <v>0.375</v>
      </c>
      <c r="J41" s="34">
        <v>0.5</v>
      </c>
      <c r="K41" s="34">
        <v>0.4375</v>
      </c>
      <c r="L41" s="34"/>
      <c r="M41" s="34">
        <v>0.5</v>
      </c>
      <c r="N41" s="34">
        <v>0.5</v>
      </c>
      <c r="O41" s="34">
        <v>0</v>
      </c>
      <c r="P41" s="34">
        <v>1</v>
      </c>
      <c r="Q41" s="34">
        <v>0.25</v>
      </c>
      <c r="R41" s="34">
        <v>0.5</v>
      </c>
      <c r="S41" s="34">
        <v>0.625</v>
      </c>
      <c r="T41" s="34">
        <v>0.375</v>
      </c>
      <c r="U41" s="34">
        <v>0.5</v>
      </c>
      <c r="V41" s="34">
        <v>0.4375</v>
      </c>
      <c r="W41" s="34"/>
    </row>
    <row r="42" spans="2:27">
      <c r="B42" s="34">
        <v>0.5</v>
      </c>
      <c r="C42" s="34">
        <v>0</v>
      </c>
      <c r="D42" s="34">
        <v>0.5</v>
      </c>
      <c r="E42" s="34">
        <v>0.25</v>
      </c>
      <c r="F42" s="34">
        <v>1</v>
      </c>
      <c r="G42" s="34">
        <v>0.375</v>
      </c>
      <c r="H42" s="34">
        <v>0.625</v>
      </c>
      <c r="I42" s="34">
        <v>0.6875</v>
      </c>
      <c r="J42" s="34">
        <v>0.65625</v>
      </c>
      <c r="K42" s="34">
        <v>0.671875</v>
      </c>
      <c r="L42" s="34"/>
      <c r="M42" s="34">
        <v>0.5</v>
      </c>
      <c r="N42" s="34">
        <v>0</v>
      </c>
      <c r="O42" s="34">
        <v>0.5</v>
      </c>
      <c r="P42" s="34">
        <v>0.25</v>
      </c>
      <c r="Q42" s="34">
        <v>1</v>
      </c>
      <c r="R42" s="34">
        <v>0.375</v>
      </c>
      <c r="S42" s="34">
        <v>0.625</v>
      </c>
      <c r="T42" s="34">
        <v>0.6875</v>
      </c>
      <c r="U42" s="34">
        <v>0.65625</v>
      </c>
      <c r="V42" s="34">
        <v>0.671875</v>
      </c>
      <c r="W42" s="34"/>
    </row>
    <row r="43" spans="2:27">
      <c r="B43" s="34">
        <v>0.25</v>
      </c>
      <c r="C43" s="34">
        <v>0.25</v>
      </c>
      <c r="D43" s="34">
        <v>0.5</v>
      </c>
      <c r="E43" s="34">
        <v>0.5</v>
      </c>
      <c r="F43" s="34">
        <v>0.375</v>
      </c>
      <c r="G43" s="34">
        <v>1</v>
      </c>
      <c r="H43" s="34">
        <v>0.4375</v>
      </c>
      <c r="I43" s="34">
        <v>0.6875</v>
      </c>
      <c r="J43" s="34">
        <v>0.5625</v>
      </c>
      <c r="K43" s="34">
        <v>0.625</v>
      </c>
      <c r="L43" s="34"/>
      <c r="M43" s="34">
        <v>0.25</v>
      </c>
      <c r="N43" s="34">
        <v>0.25</v>
      </c>
      <c r="O43" s="34">
        <v>0.5</v>
      </c>
      <c r="P43" s="34">
        <v>0.5</v>
      </c>
      <c r="Q43" s="34">
        <v>0.375</v>
      </c>
      <c r="R43" s="34">
        <v>1</v>
      </c>
      <c r="S43" s="34">
        <v>0.4375</v>
      </c>
      <c r="T43" s="34">
        <v>0.6875</v>
      </c>
      <c r="U43" s="34">
        <v>0.5625</v>
      </c>
      <c r="V43" s="34">
        <v>0.625</v>
      </c>
      <c r="W43" s="34"/>
    </row>
    <row r="44" spans="2:27">
      <c r="B44" s="34">
        <v>0.5</v>
      </c>
      <c r="C44" s="34">
        <v>0.25</v>
      </c>
      <c r="D44" s="34">
        <v>0.25</v>
      </c>
      <c r="E44" s="34">
        <v>0.625</v>
      </c>
      <c r="F44" s="34">
        <v>0.625</v>
      </c>
      <c r="G44" s="34">
        <v>0.4375</v>
      </c>
      <c r="H44" s="34">
        <v>1.125</v>
      </c>
      <c r="I44" s="34">
        <v>0.53125</v>
      </c>
      <c r="J44" s="34">
        <v>0.828125</v>
      </c>
      <c r="K44" s="34">
        <v>0.6796875</v>
      </c>
      <c r="L44" s="34"/>
      <c r="M44" s="34">
        <v>0.5</v>
      </c>
      <c r="N44" s="34">
        <v>0.25</v>
      </c>
      <c r="O44" s="34">
        <v>0.25</v>
      </c>
      <c r="P44" s="34">
        <v>0.625</v>
      </c>
      <c r="Q44" s="34">
        <v>0.625</v>
      </c>
      <c r="R44" s="34">
        <v>0.4375</v>
      </c>
      <c r="S44" s="34">
        <v>1.125</v>
      </c>
      <c r="T44" s="34">
        <v>0.53125</v>
      </c>
      <c r="U44" s="34">
        <v>0.828125</v>
      </c>
      <c r="V44" s="34">
        <v>0.67968799999999996</v>
      </c>
      <c r="W44" s="34"/>
    </row>
    <row r="45" spans="2:27">
      <c r="B45" s="34">
        <v>0.375</v>
      </c>
      <c r="C45" s="34">
        <v>0.125</v>
      </c>
      <c r="D45" s="34">
        <v>0.5</v>
      </c>
      <c r="E45" s="34">
        <v>0.375</v>
      </c>
      <c r="F45" s="34">
        <v>0.6875</v>
      </c>
      <c r="G45" s="34">
        <v>0.6875</v>
      </c>
      <c r="H45" s="34">
        <v>0.53125</v>
      </c>
      <c r="I45" s="34">
        <v>1.1875</v>
      </c>
      <c r="J45" s="34">
        <v>0.859375</v>
      </c>
      <c r="K45" s="34">
        <v>1.0234375</v>
      </c>
      <c r="L45" s="34"/>
      <c r="M45" s="34">
        <v>0.375</v>
      </c>
      <c r="N45" s="34">
        <v>0.125</v>
      </c>
      <c r="O45" s="34">
        <v>0.5</v>
      </c>
      <c r="P45" s="34">
        <v>0.375</v>
      </c>
      <c r="Q45" s="34">
        <v>0.6875</v>
      </c>
      <c r="R45" s="34">
        <v>0.6875</v>
      </c>
      <c r="S45" s="34">
        <v>0.53125</v>
      </c>
      <c r="T45" s="34">
        <v>1.1875</v>
      </c>
      <c r="U45" s="34">
        <v>0.859375</v>
      </c>
      <c r="V45" s="34">
        <v>1.0234380000000001</v>
      </c>
      <c r="W45" s="34"/>
    </row>
    <row r="46" spans="2:27">
      <c r="B46" s="34">
        <v>0.4375</v>
      </c>
      <c r="C46" s="34">
        <v>0.1875</v>
      </c>
      <c r="D46" s="34">
        <v>0.375</v>
      </c>
      <c r="E46" s="34">
        <v>0.5</v>
      </c>
      <c r="F46" s="34">
        <v>0.65625</v>
      </c>
      <c r="G46" s="34">
        <v>0.5625</v>
      </c>
      <c r="H46" s="34">
        <v>0.828125</v>
      </c>
      <c r="I46" s="34">
        <v>0.859375</v>
      </c>
      <c r="J46" s="34">
        <v>1.265625</v>
      </c>
      <c r="K46" s="34">
        <v>1.0625</v>
      </c>
      <c r="L46" s="34"/>
      <c r="M46" s="34">
        <v>0.4375</v>
      </c>
      <c r="N46" s="34">
        <v>0.1875</v>
      </c>
      <c r="O46" s="34">
        <v>0.375</v>
      </c>
      <c r="P46" s="34">
        <v>0.5</v>
      </c>
      <c r="Q46" s="34">
        <v>0.65625</v>
      </c>
      <c r="R46" s="34">
        <v>0.5625</v>
      </c>
      <c r="S46" s="34">
        <v>0.828125</v>
      </c>
      <c r="T46" s="34">
        <v>0.859375</v>
      </c>
      <c r="U46" s="34">
        <v>1.265625</v>
      </c>
      <c r="V46" s="34">
        <v>1.0625</v>
      </c>
      <c r="W46" s="34"/>
    </row>
    <row r="47" spans="2:27">
      <c r="B47" s="34">
        <v>0.40625</v>
      </c>
      <c r="C47" s="34">
        <v>0.15625</v>
      </c>
      <c r="D47" s="34">
        <v>0.4375</v>
      </c>
      <c r="E47" s="34">
        <v>0.4375</v>
      </c>
      <c r="F47" s="34">
        <v>0.671875</v>
      </c>
      <c r="G47" s="34">
        <v>0.625</v>
      </c>
      <c r="H47" s="34">
        <v>0.6796875</v>
      </c>
      <c r="I47" s="34">
        <v>1.0234375</v>
      </c>
      <c r="J47" s="34">
        <v>1.0625</v>
      </c>
      <c r="K47" s="34">
        <v>1.42968875</v>
      </c>
      <c r="L47" s="34"/>
      <c r="M47" s="34">
        <v>0.40625</v>
      </c>
      <c r="N47" s="34">
        <v>0.15625</v>
      </c>
      <c r="O47" s="34">
        <v>0.4375</v>
      </c>
      <c r="P47" s="34">
        <v>0.4375</v>
      </c>
      <c r="Q47" s="34">
        <v>0.671875</v>
      </c>
      <c r="R47" s="34">
        <v>0.625</v>
      </c>
      <c r="S47" s="34">
        <v>0.67968799999999996</v>
      </c>
      <c r="T47" s="34">
        <v>1.0234380000000001</v>
      </c>
      <c r="U47" s="34">
        <v>1.0625</v>
      </c>
      <c r="V47" s="34">
        <v>1.4296880000000001</v>
      </c>
      <c r="W47" s="34"/>
    </row>
    <row r="48" spans="2:27"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</row>
    <row r="49" spans="2:23"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</row>
    <row r="50" spans="2:23"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</row>
    <row r="51" spans="2:23"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</row>
    <row r="52" spans="2:23">
      <c r="B52" s="34" t="s">
        <v>84</v>
      </c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</row>
    <row r="53" spans="2:23">
      <c r="B53" s="54">
        <f t="array" ref="B53:K62">MMULT((MMULT(TRANSPOSE(MINVERSE(B14:K23)),MINVERSE(B26:K35))),MINVERSE(B14:K23))</f>
        <v>2</v>
      </c>
      <c r="C53" s="54">
        <v>0.5</v>
      </c>
      <c r="D53" s="54">
        <v>0.5</v>
      </c>
      <c r="E53" s="54">
        <v>-1</v>
      </c>
      <c r="F53" s="54">
        <v>-1</v>
      </c>
      <c r="G53" s="54">
        <v>0</v>
      </c>
      <c r="H53" s="54">
        <v>0</v>
      </c>
      <c r="I53" s="54">
        <v>0</v>
      </c>
      <c r="J53" s="54">
        <v>0</v>
      </c>
      <c r="K53" s="54">
        <v>0</v>
      </c>
      <c r="L53" s="34"/>
      <c r="W53" s="34"/>
    </row>
    <row r="54" spans="2:23">
      <c r="B54" s="54">
        <v>0.5</v>
      </c>
      <c r="C54" s="54">
        <v>1.5</v>
      </c>
      <c r="D54" s="54">
        <v>0</v>
      </c>
      <c r="E54" s="54">
        <v>-1</v>
      </c>
      <c r="F54" s="54">
        <v>0</v>
      </c>
      <c r="G54" s="54">
        <v>0</v>
      </c>
      <c r="H54" s="54">
        <v>0</v>
      </c>
      <c r="I54" s="54">
        <v>0</v>
      </c>
      <c r="J54" s="54">
        <v>0</v>
      </c>
      <c r="K54" s="54">
        <v>0</v>
      </c>
      <c r="L54" s="34"/>
      <c r="W54" s="34"/>
    </row>
    <row r="55" spans="2:23">
      <c r="B55" s="54">
        <v>0.5</v>
      </c>
      <c r="C55" s="54">
        <v>0</v>
      </c>
      <c r="D55" s="54">
        <v>2</v>
      </c>
      <c r="E55" s="54">
        <v>0.5</v>
      </c>
      <c r="F55" s="54">
        <v>-1</v>
      </c>
      <c r="G55" s="54">
        <v>-1</v>
      </c>
      <c r="H55" s="54">
        <v>0</v>
      </c>
      <c r="I55" s="54">
        <v>0</v>
      </c>
      <c r="J55" s="54">
        <v>0</v>
      </c>
      <c r="K55" s="54">
        <v>0</v>
      </c>
      <c r="L55" s="34"/>
      <c r="W55" s="34"/>
    </row>
    <row r="56" spans="2:23">
      <c r="B56" s="54">
        <v>-1</v>
      </c>
      <c r="C56" s="54">
        <v>-1</v>
      </c>
      <c r="D56" s="54">
        <v>0.5</v>
      </c>
      <c r="E56" s="54">
        <v>3</v>
      </c>
      <c r="F56" s="54">
        <v>0.5</v>
      </c>
      <c r="G56" s="54">
        <v>-1</v>
      </c>
      <c r="H56" s="54">
        <v>-1</v>
      </c>
      <c r="I56" s="54">
        <v>0</v>
      </c>
      <c r="J56" s="54">
        <v>0</v>
      </c>
      <c r="K56" s="54">
        <v>0</v>
      </c>
      <c r="L56" s="34"/>
      <c r="W56" s="34"/>
    </row>
    <row r="57" spans="2:23">
      <c r="B57" s="54">
        <v>-1</v>
      </c>
      <c r="C57" s="54">
        <v>0</v>
      </c>
      <c r="D57" s="54">
        <v>-1</v>
      </c>
      <c r="E57" s="54">
        <v>0.5</v>
      </c>
      <c r="F57" s="54">
        <v>3</v>
      </c>
      <c r="G57" s="54">
        <v>0.5</v>
      </c>
      <c r="H57" s="54">
        <v>-1</v>
      </c>
      <c r="I57" s="54">
        <v>-1</v>
      </c>
      <c r="J57" s="54">
        <v>0</v>
      </c>
      <c r="K57" s="54">
        <v>0</v>
      </c>
      <c r="L57" s="34"/>
      <c r="W57" s="34"/>
    </row>
    <row r="58" spans="2:23">
      <c r="B58" s="54">
        <v>0</v>
      </c>
      <c r="C58" s="54">
        <v>0</v>
      </c>
      <c r="D58" s="54">
        <v>-1</v>
      </c>
      <c r="E58" s="54">
        <v>-1</v>
      </c>
      <c r="F58" s="54">
        <v>0.5</v>
      </c>
      <c r="G58" s="54">
        <v>2.5</v>
      </c>
      <c r="H58" s="54">
        <v>0</v>
      </c>
      <c r="I58" s="54">
        <v>-1</v>
      </c>
      <c r="J58" s="54">
        <v>0</v>
      </c>
      <c r="K58" s="54">
        <v>0</v>
      </c>
      <c r="L58" s="34"/>
      <c r="W58" s="34"/>
    </row>
    <row r="59" spans="2:23">
      <c r="B59" s="54">
        <v>0</v>
      </c>
      <c r="C59" s="54">
        <v>0</v>
      </c>
      <c r="D59" s="54">
        <v>0</v>
      </c>
      <c r="E59" s="54">
        <v>-1</v>
      </c>
      <c r="F59" s="54">
        <v>-1</v>
      </c>
      <c r="G59" s="54">
        <v>0</v>
      </c>
      <c r="H59" s="54">
        <v>2.5925925925925926</v>
      </c>
      <c r="I59" s="54">
        <v>0.59259259259259256</v>
      </c>
      <c r="J59" s="54">
        <v>-1.1851851851851851</v>
      </c>
      <c r="K59" s="54">
        <v>0</v>
      </c>
      <c r="L59" s="34"/>
      <c r="W59" s="34"/>
    </row>
    <row r="60" spans="2:23">
      <c r="B60" s="54">
        <v>0</v>
      </c>
      <c r="C60" s="54">
        <v>0</v>
      </c>
      <c r="D60" s="54">
        <v>0</v>
      </c>
      <c r="E60" s="54">
        <v>0</v>
      </c>
      <c r="F60" s="54">
        <v>-1</v>
      </c>
      <c r="G60" s="54">
        <v>-1</v>
      </c>
      <c r="H60" s="54">
        <v>0.59259259259259256</v>
      </c>
      <c r="I60" s="54">
        <v>3.2390551494812976</v>
      </c>
      <c r="J60" s="54">
        <v>-0.5387226282964801</v>
      </c>
      <c r="K60" s="54">
        <v>-1.29292511377741</v>
      </c>
      <c r="L60" s="34"/>
      <c r="W60" s="34"/>
    </row>
    <row r="61" spans="2:23">
      <c r="B61" s="54">
        <v>0</v>
      </c>
      <c r="C61" s="54">
        <v>0</v>
      </c>
      <c r="D61" s="54">
        <v>0</v>
      </c>
      <c r="E61" s="54">
        <v>0</v>
      </c>
      <c r="F61" s="54">
        <v>0</v>
      </c>
      <c r="G61" s="54">
        <v>0</v>
      </c>
      <c r="H61" s="54">
        <v>-1.1851851851851851</v>
      </c>
      <c r="I61" s="54">
        <v>-0.5387226282964801</v>
      </c>
      <c r="J61" s="54">
        <v>3.0168329272590753</v>
      </c>
      <c r="K61" s="54">
        <v>-1.29292511377741</v>
      </c>
      <c r="L61" s="34"/>
      <c r="W61" s="34"/>
    </row>
    <row r="62" spans="2:23">
      <c r="B62" s="54">
        <v>0</v>
      </c>
      <c r="C62" s="54">
        <v>0</v>
      </c>
      <c r="D62" s="54">
        <v>0</v>
      </c>
      <c r="E62" s="54">
        <v>0</v>
      </c>
      <c r="F62" s="54">
        <v>0</v>
      </c>
      <c r="G62" s="54">
        <v>0</v>
      </c>
      <c r="H62" s="54">
        <v>0</v>
      </c>
      <c r="I62" s="54">
        <v>-1.29292511377741</v>
      </c>
      <c r="J62" s="54">
        <v>-1.29292511377741</v>
      </c>
      <c r="K62" s="54">
        <v>2.5858502275548201</v>
      </c>
      <c r="L62" s="34"/>
      <c r="W62" s="34"/>
    </row>
    <row r="63" spans="2:23"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</row>
    <row r="64" spans="2:23">
      <c r="B64" t="s">
        <v>1</v>
      </c>
      <c r="F64" t="s">
        <v>25</v>
      </c>
      <c r="Q64" t="s">
        <v>19</v>
      </c>
    </row>
    <row r="65" spans="2:17">
      <c r="B65" s="55">
        <v>1</v>
      </c>
      <c r="C65" s="44"/>
      <c r="F65" s="56">
        <v>0</v>
      </c>
      <c r="G65" s="56">
        <v>0</v>
      </c>
      <c r="H65" s="56">
        <v>0</v>
      </c>
      <c r="I65" s="56">
        <v>1</v>
      </c>
      <c r="J65" s="56">
        <v>0</v>
      </c>
      <c r="K65" s="56">
        <v>0</v>
      </c>
      <c r="L65" s="56">
        <v>0</v>
      </c>
      <c r="M65" s="56">
        <v>0</v>
      </c>
      <c r="N65" s="56">
        <v>0</v>
      </c>
      <c r="O65" s="56">
        <v>0</v>
      </c>
      <c r="Q65">
        <f t="array" ref="Q65:Q71">E4:E10</f>
        <v>7.7359999999999998</v>
      </c>
    </row>
    <row r="66" spans="2:17">
      <c r="B66" s="55">
        <v>1</v>
      </c>
      <c r="C66" s="44"/>
      <c r="F66" s="56">
        <v>0</v>
      </c>
      <c r="G66" s="56">
        <v>0</v>
      </c>
      <c r="H66" s="56">
        <v>0</v>
      </c>
      <c r="I66" s="56">
        <v>0</v>
      </c>
      <c r="J66" s="56">
        <v>1</v>
      </c>
      <c r="K66" s="56">
        <v>0</v>
      </c>
      <c r="L66" s="56">
        <v>0</v>
      </c>
      <c r="M66" s="56">
        <v>0</v>
      </c>
      <c r="N66" s="56">
        <v>0</v>
      </c>
      <c r="O66" s="56">
        <v>0</v>
      </c>
      <c r="Q66">
        <v>6.4880000000000004</v>
      </c>
    </row>
    <row r="67" spans="2:17">
      <c r="B67" s="55">
        <v>1</v>
      </c>
      <c r="C67" s="44"/>
      <c r="F67" s="56">
        <v>0</v>
      </c>
      <c r="G67" s="56">
        <v>0</v>
      </c>
      <c r="H67" s="56">
        <v>0</v>
      </c>
      <c r="I67" s="56">
        <v>0</v>
      </c>
      <c r="J67" s="56">
        <v>0</v>
      </c>
      <c r="K67" s="56">
        <v>1</v>
      </c>
      <c r="L67" s="56">
        <v>0</v>
      </c>
      <c r="M67" s="56">
        <v>0</v>
      </c>
      <c r="N67" s="56">
        <v>0</v>
      </c>
      <c r="O67" s="56">
        <v>0</v>
      </c>
      <c r="Q67">
        <v>3.036</v>
      </c>
    </row>
    <row r="68" spans="2:17">
      <c r="B68" s="55">
        <v>1</v>
      </c>
      <c r="C68" s="44"/>
      <c r="F68" s="56">
        <v>0</v>
      </c>
      <c r="G68" s="56">
        <v>0</v>
      </c>
      <c r="H68" s="56">
        <v>0</v>
      </c>
      <c r="I68" s="56">
        <v>0</v>
      </c>
      <c r="J68" s="56">
        <v>0</v>
      </c>
      <c r="K68" s="56">
        <v>0</v>
      </c>
      <c r="L68" s="56">
        <v>1</v>
      </c>
      <c r="M68" s="56">
        <v>0</v>
      </c>
      <c r="N68" s="56">
        <v>0</v>
      </c>
      <c r="O68" s="56">
        <v>0</v>
      </c>
      <c r="Q68">
        <v>11.887</v>
      </c>
    </row>
    <row r="69" spans="2:17">
      <c r="B69" s="55">
        <v>1</v>
      </c>
      <c r="C69" s="44"/>
      <c r="F69" s="56">
        <v>0</v>
      </c>
      <c r="G69" s="56">
        <v>0</v>
      </c>
      <c r="H69" s="56">
        <v>0</v>
      </c>
      <c r="I69" s="56">
        <v>0</v>
      </c>
      <c r="J69" s="56">
        <v>0</v>
      </c>
      <c r="K69" s="56">
        <v>0</v>
      </c>
      <c r="L69" s="56">
        <v>0</v>
      </c>
      <c r="M69" s="56">
        <v>1</v>
      </c>
      <c r="N69" s="56">
        <v>0</v>
      </c>
      <c r="O69" s="56">
        <v>0</v>
      </c>
      <c r="Q69">
        <v>2.5880000000000001</v>
      </c>
    </row>
    <row r="70" spans="2:17">
      <c r="B70" s="55">
        <v>1</v>
      </c>
      <c r="C70" s="44"/>
      <c r="F70" s="56">
        <v>0</v>
      </c>
      <c r="G70" s="56">
        <v>0</v>
      </c>
      <c r="H70" s="56">
        <v>0</v>
      </c>
      <c r="I70" s="56">
        <v>0</v>
      </c>
      <c r="J70" s="56">
        <v>0</v>
      </c>
      <c r="K70" s="56">
        <v>0</v>
      </c>
      <c r="L70" s="56">
        <v>0</v>
      </c>
      <c r="M70" s="56">
        <v>0</v>
      </c>
      <c r="N70" s="56">
        <v>1</v>
      </c>
      <c r="O70" s="56">
        <v>0</v>
      </c>
      <c r="Q70">
        <v>7.1589999999999998</v>
      </c>
    </row>
    <row r="71" spans="2:17">
      <c r="B71" s="55">
        <v>1</v>
      </c>
      <c r="C71" s="44"/>
      <c r="F71" s="56">
        <v>0</v>
      </c>
      <c r="G71" s="56">
        <v>0</v>
      </c>
      <c r="H71" s="56">
        <v>0</v>
      </c>
      <c r="I71" s="56">
        <v>0</v>
      </c>
      <c r="J71" s="56">
        <v>0</v>
      </c>
      <c r="K71" s="56">
        <v>0</v>
      </c>
      <c r="L71" s="56">
        <v>0</v>
      </c>
      <c r="M71" s="56">
        <v>0</v>
      </c>
      <c r="N71" s="56">
        <v>0</v>
      </c>
      <c r="O71" s="56">
        <v>1</v>
      </c>
      <c r="Q71">
        <v>6.585</v>
      </c>
    </row>
    <row r="73" spans="2:17">
      <c r="B73" t="s">
        <v>2</v>
      </c>
      <c r="F73" t="s">
        <v>28</v>
      </c>
      <c r="Q73" t="s">
        <v>20</v>
      </c>
    </row>
    <row r="74" spans="2:17">
      <c r="B74">
        <f t="array" ref="B74">MMULT(TRANSPOSE(B65:B71),B65:B71)</f>
        <v>7</v>
      </c>
      <c r="F74">
        <f t="array" ref="F74:O74">MMULT(TRANSPOSE(B65:B71),F65:O71)</f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f t="array" ref="Q74">MMULT(TRANSPOSE(B65:B71),Q65:Q71)</f>
        <v>45.479000000000006</v>
      </c>
    </row>
    <row r="76" spans="2:17">
      <c r="B76" t="s">
        <v>26</v>
      </c>
      <c r="F76" t="s">
        <v>27</v>
      </c>
      <c r="Q76" t="s">
        <v>29</v>
      </c>
    </row>
    <row r="77" spans="2:17">
      <c r="B77">
        <f t="array" ref="B77:B86">TRANSPOSE(F74:O74)</f>
        <v>0</v>
      </c>
      <c r="F77">
        <f t="array" ref="F77:O86">MMULT(TRANSPOSE(F65:O71),F65:O71)</f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Q77">
        <f t="array" ref="Q77:Q86">MMULT(TRANSPOSE(F65:O71),Q65:Q71)</f>
        <v>0</v>
      </c>
    </row>
    <row r="78" spans="2:17">
      <c r="B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Q78">
        <v>0</v>
      </c>
    </row>
    <row r="79" spans="2:17">
      <c r="B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Q79">
        <v>0</v>
      </c>
    </row>
    <row r="80" spans="2:17">
      <c r="B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Q80">
        <v>7.7359999999999998</v>
      </c>
    </row>
    <row r="81" spans="1:17">
      <c r="B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Q81">
        <v>6.4880000000000004</v>
      </c>
    </row>
    <row r="82" spans="1:17">
      <c r="B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Q82">
        <v>3.036</v>
      </c>
    </row>
    <row r="83" spans="1:17">
      <c r="B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Q83">
        <v>11.887</v>
      </c>
    </row>
    <row r="84" spans="1:17">
      <c r="B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Q84">
        <v>2.5880000000000001</v>
      </c>
    </row>
    <row r="85" spans="1:17">
      <c r="B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Q85">
        <v>7.1589999999999998</v>
      </c>
    </row>
    <row r="86" spans="1:17">
      <c r="B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Q86">
        <v>6.585</v>
      </c>
    </row>
    <row r="88" spans="1:17">
      <c r="A88" t="s">
        <v>85</v>
      </c>
      <c r="B88">
        <v>20</v>
      </c>
    </row>
    <row r="89" spans="1:17">
      <c r="A89" t="s">
        <v>86</v>
      </c>
      <c r="B89">
        <v>40</v>
      </c>
    </row>
    <row r="90" spans="1:17" s="34" customFormat="1"/>
    <row r="91" spans="1:17" s="34" customFormat="1">
      <c r="A91" s="34" t="s">
        <v>44</v>
      </c>
      <c r="B91" s="34">
        <f>B89/B88</f>
        <v>2</v>
      </c>
    </row>
    <row r="92" spans="1:17" s="34" customFormat="1"/>
    <row r="93" spans="1:17" s="34" customFormat="1">
      <c r="B93" s="34" t="s">
        <v>52</v>
      </c>
      <c r="Q93" s="34" t="s">
        <v>54</v>
      </c>
    </row>
    <row r="94" spans="1:17" s="34" customFormat="1">
      <c r="B94" s="34">
        <f t="array" ref="B94">B74</f>
        <v>7</v>
      </c>
      <c r="C94" s="34">
        <f t="array" ref="C94:L94">F74:O74</f>
        <v>0</v>
      </c>
      <c r="D94" s="34">
        <v>0</v>
      </c>
      <c r="E94" s="34">
        <v>0</v>
      </c>
      <c r="F94" s="34">
        <v>1</v>
      </c>
      <c r="G94" s="34">
        <v>1</v>
      </c>
      <c r="H94" s="34">
        <v>1</v>
      </c>
      <c r="I94" s="34">
        <v>1</v>
      </c>
      <c r="J94" s="34">
        <v>1</v>
      </c>
      <c r="K94" s="34">
        <v>1</v>
      </c>
      <c r="L94" s="34">
        <v>1</v>
      </c>
      <c r="Q94" s="34">
        <f t="array" ref="Q94">Q74</f>
        <v>45.479000000000006</v>
      </c>
    </row>
    <row r="95" spans="1:17" s="34" customFormat="1">
      <c r="B95" s="34">
        <f t="array" ref="B95:B104">B77:B86</f>
        <v>0</v>
      </c>
      <c r="C95" s="34">
        <f t="array" ref="C95:L104">(B53:K62*B91)+(F77:O86)</f>
        <v>4</v>
      </c>
      <c r="D95" s="34">
        <v>1</v>
      </c>
      <c r="E95" s="34">
        <v>1</v>
      </c>
      <c r="F95" s="34">
        <v>-2</v>
      </c>
      <c r="G95" s="34">
        <v>-2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Q95" s="34">
        <f t="array" ref="Q95:Q104">Q77:Q86</f>
        <v>0</v>
      </c>
    </row>
    <row r="96" spans="1:17" s="34" customFormat="1">
      <c r="B96" s="34">
        <v>0</v>
      </c>
      <c r="C96" s="34">
        <v>1</v>
      </c>
      <c r="D96" s="34">
        <v>3</v>
      </c>
      <c r="E96" s="34">
        <v>0</v>
      </c>
      <c r="F96" s="34">
        <v>-2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Q96" s="34">
        <v>0</v>
      </c>
    </row>
    <row r="97" spans="2:17" s="34" customFormat="1">
      <c r="B97" s="34">
        <v>0</v>
      </c>
      <c r="C97" s="34">
        <v>1</v>
      </c>
      <c r="D97" s="34">
        <v>0</v>
      </c>
      <c r="E97" s="34">
        <v>4</v>
      </c>
      <c r="F97" s="34">
        <v>1</v>
      </c>
      <c r="G97" s="34">
        <v>-2</v>
      </c>
      <c r="H97" s="34">
        <v>-2</v>
      </c>
      <c r="I97" s="34">
        <v>0</v>
      </c>
      <c r="J97" s="34">
        <v>0</v>
      </c>
      <c r="K97" s="34">
        <v>0</v>
      </c>
      <c r="L97" s="34">
        <v>0</v>
      </c>
      <c r="Q97" s="34">
        <v>0</v>
      </c>
    </row>
    <row r="98" spans="2:17" s="34" customFormat="1">
      <c r="B98" s="34">
        <v>1</v>
      </c>
      <c r="C98" s="34">
        <v>-2</v>
      </c>
      <c r="D98" s="34">
        <v>-2</v>
      </c>
      <c r="E98" s="34">
        <v>1</v>
      </c>
      <c r="F98" s="34">
        <v>7</v>
      </c>
      <c r="G98" s="34">
        <v>1</v>
      </c>
      <c r="H98" s="34">
        <v>-2</v>
      </c>
      <c r="I98" s="34">
        <v>-2</v>
      </c>
      <c r="J98" s="34">
        <v>0</v>
      </c>
      <c r="K98" s="34">
        <v>0</v>
      </c>
      <c r="L98" s="34">
        <v>0</v>
      </c>
      <c r="Q98" s="34">
        <v>7.7359999999999998</v>
      </c>
    </row>
    <row r="99" spans="2:17" s="34" customFormat="1">
      <c r="B99" s="34">
        <v>1</v>
      </c>
      <c r="C99" s="34">
        <v>-2</v>
      </c>
      <c r="D99" s="34">
        <v>0</v>
      </c>
      <c r="E99" s="34">
        <v>-2</v>
      </c>
      <c r="F99" s="34">
        <v>1</v>
      </c>
      <c r="G99" s="34">
        <v>7</v>
      </c>
      <c r="H99" s="34">
        <v>1</v>
      </c>
      <c r="I99" s="34">
        <v>-2</v>
      </c>
      <c r="J99" s="34">
        <v>-2</v>
      </c>
      <c r="K99" s="34">
        <v>0</v>
      </c>
      <c r="L99" s="34">
        <v>0</v>
      </c>
      <c r="Q99" s="34">
        <v>6.4880000000000004</v>
      </c>
    </row>
    <row r="100" spans="2:17" s="34" customFormat="1">
      <c r="B100" s="34">
        <v>1</v>
      </c>
      <c r="C100" s="34">
        <v>0</v>
      </c>
      <c r="D100" s="34">
        <v>0</v>
      </c>
      <c r="E100" s="34">
        <v>-2</v>
      </c>
      <c r="F100" s="34">
        <v>-2</v>
      </c>
      <c r="G100" s="34">
        <v>1</v>
      </c>
      <c r="H100" s="34">
        <v>6</v>
      </c>
      <c r="I100" s="34">
        <v>0</v>
      </c>
      <c r="J100" s="34">
        <v>-2</v>
      </c>
      <c r="K100" s="34">
        <v>0</v>
      </c>
      <c r="L100" s="34">
        <v>0</v>
      </c>
      <c r="Q100" s="34">
        <v>3.036</v>
      </c>
    </row>
    <row r="101" spans="2:17" s="34" customFormat="1">
      <c r="B101" s="34">
        <v>1</v>
      </c>
      <c r="C101" s="34">
        <v>0</v>
      </c>
      <c r="D101" s="34">
        <v>0</v>
      </c>
      <c r="E101" s="34">
        <v>0</v>
      </c>
      <c r="F101" s="34">
        <v>-2</v>
      </c>
      <c r="G101" s="34">
        <v>-2</v>
      </c>
      <c r="H101" s="34">
        <v>0</v>
      </c>
      <c r="I101" s="34">
        <v>6.1851851851851851</v>
      </c>
      <c r="J101" s="34">
        <v>1.1851851851851851</v>
      </c>
      <c r="K101" s="34">
        <v>-2.3703703703703702</v>
      </c>
      <c r="L101" s="34">
        <v>0</v>
      </c>
      <c r="Q101" s="34">
        <v>11.887</v>
      </c>
    </row>
    <row r="102" spans="2:17" s="34" customFormat="1">
      <c r="B102" s="34">
        <v>1</v>
      </c>
      <c r="C102" s="34">
        <v>0</v>
      </c>
      <c r="D102" s="34">
        <v>0</v>
      </c>
      <c r="E102" s="34">
        <v>0</v>
      </c>
      <c r="F102" s="34">
        <v>0</v>
      </c>
      <c r="G102" s="34">
        <v>-2</v>
      </c>
      <c r="H102" s="34">
        <v>-2</v>
      </c>
      <c r="I102" s="34">
        <v>1.1851851851851851</v>
      </c>
      <c r="J102" s="34">
        <v>7.4781102989625952</v>
      </c>
      <c r="K102" s="34">
        <v>-1.0774452565929602</v>
      </c>
      <c r="L102" s="34">
        <v>-2.5858502275548201</v>
      </c>
      <c r="Q102" s="34">
        <v>2.5880000000000001</v>
      </c>
    </row>
    <row r="103" spans="2:17" s="34" customFormat="1">
      <c r="B103" s="34">
        <v>1</v>
      </c>
      <c r="C103" s="34">
        <v>0</v>
      </c>
      <c r="D103" s="34">
        <v>0</v>
      </c>
      <c r="E103" s="34">
        <v>0</v>
      </c>
      <c r="F103" s="34">
        <v>0</v>
      </c>
      <c r="G103" s="34">
        <v>0</v>
      </c>
      <c r="H103" s="34">
        <v>0</v>
      </c>
      <c r="I103" s="34">
        <v>-2.3703703703703702</v>
      </c>
      <c r="J103" s="34">
        <v>-1.0774452565929602</v>
      </c>
      <c r="K103" s="34">
        <v>7.0336658545181505</v>
      </c>
      <c r="L103" s="34">
        <v>-2.5858502275548201</v>
      </c>
      <c r="Q103" s="34">
        <v>7.1589999999999998</v>
      </c>
    </row>
    <row r="104" spans="2:17" s="34" customFormat="1">
      <c r="B104" s="34">
        <v>1</v>
      </c>
      <c r="C104" s="34">
        <v>0</v>
      </c>
      <c r="D104" s="34">
        <v>0</v>
      </c>
      <c r="E104" s="34">
        <v>0</v>
      </c>
      <c r="F104" s="34">
        <v>0</v>
      </c>
      <c r="G104" s="34">
        <v>0</v>
      </c>
      <c r="H104" s="34">
        <v>0</v>
      </c>
      <c r="I104" s="34">
        <v>0</v>
      </c>
      <c r="J104" s="34">
        <v>-2.5858502275548201</v>
      </c>
      <c r="K104" s="34">
        <v>-2.5858502275548201</v>
      </c>
      <c r="L104" s="34">
        <v>6.1717004551096402</v>
      </c>
      <c r="Q104" s="34">
        <v>6.585</v>
      </c>
    </row>
    <row r="105" spans="2:17" s="34" customFormat="1"/>
    <row r="106" spans="2:17" s="34" customFormat="1"/>
    <row r="107" spans="2:17" s="34" customFormat="1"/>
    <row r="108" spans="2:17" s="34" customFormat="1">
      <c r="B108" s="34" t="s">
        <v>69</v>
      </c>
    </row>
    <row r="109" spans="2:17" s="34" customFormat="1">
      <c r="B109" s="34">
        <f t="array" ref="B109:L119">MINVERSE(B94:L104)</f>
        <v>0.47439719040801404</v>
      </c>
      <c r="C109" s="34">
        <v>-0.2132382009229922</v>
      </c>
      <c r="D109" s="34">
        <v>-0.11259625336268256</v>
      </c>
      <c r="E109" s="34">
        <v>-0.17416554571432571</v>
      </c>
      <c r="F109" s="34">
        <v>-0.27551348050551994</v>
      </c>
      <c r="G109" s="34">
        <v>-0.29434382087896871</v>
      </c>
      <c r="H109" s="34">
        <v>-0.298363111263939</v>
      </c>
      <c r="I109" s="34">
        <v>-0.33715570431234604</v>
      </c>
      <c r="J109" s="34">
        <v>-0.35538362280744856</v>
      </c>
      <c r="K109" s="34">
        <v>-0.37650406459720914</v>
      </c>
      <c r="L109" s="34">
        <v>-0.38351652849066709</v>
      </c>
    </row>
    <row r="110" spans="2:17" s="34" customFormat="1">
      <c r="B110" s="34">
        <v>-0.21323820092299217</v>
      </c>
      <c r="C110" s="34">
        <v>0.49055909673719555</v>
      </c>
      <c r="D110" s="34">
        <v>-1.1779119246360867E-3</v>
      </c>
      <c r="E110" s="34">
        <v>1.0618815187440761E-2</v>
      </c>
      <c r="F110" s="34">
        <v>0.24351268048164368</v>
      </c>
      <c r="G110" s="34">
        <v>0.2423259646241499</v>
      </c>
      <c r="H110" s="34">
        <v>0.14594755436015133</v>
      </c>
      <c r="I110" s="34">
        <v>0.23681893195734113</v>
      </c>
      <c r="J110" s="34">
        <v>0.19825504926194848</v>
      </c>
      <c r="K110" s="34">
        <v>0.21719070238476057</v>
      </c>
      <c r="L110" s="34">
        <v>0.20861652339095021</v>
      </c>
      <c r="O110" s="34">
        <f>SQRT(C110*0.7)</f>
        <v>0.58599604752595114</v>
      </c>
    </row>
    <row r="111" spans="2:17" s="34" customFormat="1">
      <c r="B111" s="34">
        <v>-0.11259625336268257</v>
      </c>
      <c r="C111" s="34">
        <v>-1.1779119246360709E-3</v>
      </c>
      <c r="D111" s="34">
        <v>0.47554966223758616</v>
      </c>
      <c r="E111" s="34">
        <v>2.562824968705011E-2</v>
      </c>
      <c r="F111" s="34">
        <v>0.21273553739406115</v>
      </c>
      <c r="G111" s="34">
        <v>3.5497594718984747E-2</v>
      </c>
      <c r="H111" s="34">
        <v>0.12153771738982798</v>
      </c>
      <c r="I111" s="34">
        <v>0.12292970869811218</v>
      </c>
      <c r="J111" s="34">
        <v>8.7700035766523798E-2</v>
      </c>
      <c r="K111" s="34">
        <v>0.10767147690963409</v>
      </c>
      <c r="L111" s="34">
        <v>0.10010170266163378</v>
      </c>
    </row>
    <row r="112" spans="2:17" s="34" customFormat="1">
      <c r="B112" s="34">
        <v>-0.17416554571432577</v>
      </c>
      <c r="C112" s="34">
        <v>1.0618815187440777E-2</v>
      </c>
      <c r="D112" s="34">
        <v>2.562824968705011E-2</v>
      </c>
      <c r="E112" s="34">
        <v>0.46375293512550936</v>
      </c>
      <c r="F112" s="34">
        <v>4.3751782124295528E-2</v>
      </c>
      <c r="G112" s="34">
        <v>0.22217644065686587</v>
      </c>
      <c r="H112" s="34">
        <v>0.23251472825002112</v>
      </c>
      <c r="I112" s="34">
        <v>0.14025135934454711</v>
      </c>
      <c r="J112" s="34">
        <v>0.21404491497152836</v>
      </c>
      <c r="K112" s="34">
        <v>0.17513782070560582</v>
      </c>
      <c r="L112" s="34">
        <v>0.19128177394741666</v>
      </c>
    </row>
    <row r="113" spans="1:12" s="34" customFormat="1">
      <c r="B113" s="34">
        <v>-0.27551348050551994</v>
      </c>
      <c r="C113" s="34">
        <v>0.24351268048164368</v>
      </c>
      <c r="D113" s="34">
        <v>0.21273553739406117</v>
      </c>
      <c r="E113" s="34">
        <v>4.3751782124295549E-2</v>
      </c>
      <c r="F113" s="34">
        <v>0.4408596463319136</v>
      </c>
      <c r="G113" s="34">
        <v>0.1744093743905521</v>
      </c>
      <c r="H113" s="34">
        <v>0.25528035326481763</v>
      </c>
      <c r="I113" s="34">
        <v>0.30280402902583886</v>
      </c>
      <c r="J113" s="34">
        <v>0.23067757828075994</v>
      </c>
      <c r="K113" s="34">
        <v>0.27010256655683146</v>
      </c>
      <c r="L113" s="34">
        <v>0.25446081568792578</v>
      </c>
    </row>
    <row r="114" spans="1:12" s="34" customFormat="1">
      <c r="B114" s="34">
        <v>-0.2943438208789686</v>
      </c>
      <c r="C114" s="34">
        <v>0.24232596462414985</v>
      </c>
      <c r="D114" s="34">
        <v>3.5497594718984768E-2</v>
      </c>
      <c r="E114" s="34">
        <v>0.2221764406568657</v>
      </c>
      <c r="F114" s="34">
        <v>0.1744093743905521</v>
      </c>
      <c r="G114" s="34">
        <v>0.43907957254567304</v>
      </c>
      <c r="H114" s="34">
        <v>0.21364097827540959</v>
      </c>
      <c r="I114" s="34">
        <v>0.30242436891017305</v>
      </c>
      <c r="J114" s="34">
        <v>0.31670499561216314</v>
      </c>
      <c r="K114" s="34">
        <v>0.30568348702030967</v>
      </c>
      <c r="L114" s="34">
        <v>0.30846396939849985</v>
      </c>
    </row>
    <row r="115" spans="1:12" s="34" customFormat="1">
      <c r="B115" s="34">
        <v>-0.298363111263939</v>
      </c>
      <c r="C115" s="34">
        <v>0.14594755436015136</v>
      </c>
      <c r="D115" s="34">
        <v>0.12153771738982801</v>
      </c>
      <c r="E115" s="34">
        <v>0.23251472825002112</v>
      </c>
      <c r="F115" s="34">
        <v>0.25528035326481763</v>
      </c>
      <c r="G115" s="34">
        <v>0.21364097827540965</v>
      </c>
      <c r="H115" s="34">
        <v>0.4520024320371171</v>
      </c>
      <c r="I115" s="34">
        <v>0.24788983027051117</v>
      </c>
      <c r="J115" s="34">
        <v>0.3258511481022478</v>
      </c>
      <c r="K115" s="34">
        <v>0.28823878886169801</v>
      </c>
      <c r="L115" s="34">
        <v>0.30563824803577144</v>
      </c>
    </row>
    <row r="116" spans="1:12" s="34" customFormat="1">
      <c r="B116" s="34">
        <v>-0.33715570431234615</v>
      </c>
      <c r="C116" s="34">
        <v>0.23681893195734113</v>
      </c>
      <c r="D116" s="34">
        <v>0.12292970869811219</v>
      </c>
      <c r="E116" s="34">
        <v>0.14025135934454713</v>
      </c>
      <c r="F116" s="34">
        <v>0.30280402902583886</v>
      </c>
      <c r="G116" s="34">
        <v>0.30242436891017316</v>
      </c>
      <c r="H116" s="34">
        <v>0.24788983027051123</v>
      </c>
      <c r="I116" s="34">
        <v>0.50493564263565849</v>
      </c>
      <c r="J116" s="34">
        <v>0.28324843474006117</v>
      </c>
      <c r="K116" s="34">
        <v>0.3844166363571706</v>
      </c>
      <c r="L116" s="34">
        <v>0.33437098824700945</v>
      </c>
    </row>
    <row r="117" spans="1:12" s="34" customFormat="1">
      <c r="B117" s="34">
        <v>-0.35538362280744851</v>
      </c>
      <c r="C117" s="34">
        <v>0.19825504926194845</v>
      </c>
      <c r="D117" s="34">
        <v>8.7700035766523812E-2</v>
      </c>
      <c r="E117" s="34">
        <v>0.21404491497152831</v>
      </c>
      <c r="F117" s="34">
        <v>0.23067757828075994</v>
      </c>
      <c r="G117" s="34">
        <v>0.31670499561216314</v>
      </c>
      <c r="H117" s="34">
        <v>0.3258511481022478</v>
      </c>
      <c r="I117" s="34">
        <v>0.28324843474006101</v>
      </c>
      <c r="J117" s="34">
        <v>0.51349163745681248</v>
      </c>
      <c r="K117" s="34">
        <v>0.38406569053420697</v>
      </c>
      <c r="L117" s="34">
        <v>0.43364587492588824</v>
      </c>
    </row>
    <row r="118" spans="1:12" s="34" customFormat="1">
      <c r="B118" s="34">
        <v>-0.37650406459720925</v>
      </c>
      <c r="C118" s="34">
        <v>0.2171907023847606</v>
      </c>
      <c r="D118" s="34">
        <v>0.10767147690963415</v>
      </c>
      <c r="E118" s="34">
        <v>0.1751378207056058</v>
      </c>
      <c r="F118" s="34">
        <v>0.27010256655683151</v>
      </c>
      <c r="G118" s="34">
        <v>0.30568348702030973</v>
      </c>
      <c r="H118" s="34">
        <v>0.28823878886169807</v>
      </c>
      <c r="I118" s="34">
        <v>0.3844166363571706</v>
      </c>
      <c r="J118" s="34">
        <v>0.38406569053420703</v>
      </c>
      <c r="K118" s="34">
        <v>0.55046287080393497</v>
      </c>
      <c r="L118" s="34">
        <v>0.45255841204631253</v>
      </c>
    </row>
    <row r="119" spans="1:12" s="34" customFormat="1">
      <c r="B119" s="34">
        <v>-0.38351652849066714</v>
      </c>
      <c r="C119" s="34">
        <v>0.20861652339095019</v>
      </c>
      <c r="D119" s="34">
        <v>0.10010170266163378</v>
      </c>
      <c r="E119" s="34">
        <v>0.19128177394741663</v>
      </c>
      <c r="F119" s="34">
        <v>0.25446081568792578</v>
      </c>
      <c r="G119" s="34">
        <v>0.3084639693984999</v>
      </c>
      <c r="H119" s="34">
        <v>0.30563824803577144</v>
      </c>
      <c r="I119" s="34">
        <v>0.33437098824700934</v>
      </c>
      <c r="J119" s="34">
        <v>0.4336458749258883</v>
      </c>
      <c r="K119" s="34">
        <v>0.45255841204631242</v>
      </c>
      <c r="L119" s="34">
        <v>0.59547739109326259</v>
      </c>
    </row>
    <row r="120" spans="1:12" s="34" customFormat="1"/>
    <row r="121" spans="1:12" s="34" customFormat="1"/>
    <row r="122" spans="1:12" s="34" customFormat="1"/>
    <row r="123" spans="1:12" s="34" customFormat="1"/>
    <row r="124" spans="1:12" s="34" customFormat="1">
      <c r="A124" s="34" t="s">
        <v>87</v>
      </c>
      <c r="B124" s="34" t="s">
        <v>71</v>
      </c>
      <c r="D124" s="34" t="s">
        <v>88</v>
      </c>
    </row>
    <row r="125" spans="1:12" s="34" customFormat="1">
      <c r="B125" s="34">
        <f t="array" ref="B125:B135">MMULT(B109:L119,Q94:Q104)</f>
        <v>6.4798528101663058</v>
      </c>
      <c r="D125" s="34">
        <v>6.48</v>
      </c>
    </row>
    <row r="126" spans="1:12" s="34" customFormat="1">
      <c r="A126">
        <v>4.4589999999999996</v>
      </c>
      <c r="B126" s="34">
        <v>0.45802034651688217</v>
      </c>
      <c r="D126" s="34">
        <v>0.45800000000000002</v>
      </c>
    </row>
    <row r="127" spans="1:12" s="34" customFormat="1">
      <c r="A127">
        <v>2.0169999999999999</v>
      </c>
      <c r="B127" s="34">
        <v>0.24247697021245795</v>
      </c>
      <c r="D127" s="34">
        <v>0.24249999999999999</v>
      </c>
    </row>
    <row r="128" spans="1:12" s="34" customFormat="1">
      <c r="A128">
        <v>4.5289999999999999</v>
      </c>
      <c r="B128" s="34">
        <v>-0.70049731672934445</v>
      </c>
      <c r="D128" s="34">
        <v>-0.70050000000000001</v>
      </c>
    </row>
    <row r="129" spans="1:12" s="34" customFormat="1">
      <c r="A129">
        <v>7.7539999999999996</v>
      </c>
      <c r="B129" s="34">
        <v>0.5927256285771294</v>
      </c>
      <c r="D129" s="34">
        <v>0.5927</v>
      </c>
    </row>
    <row r="130" spans="1:12" s="34" customFormat="1">
      <c r="A130">
        <v>6.431</v>
      </c>
      <c r="B130" s="34">
        <v>9.430489119819141E-2</v>
      </c>
      <c r="D130" s="34">
        <v>9.4299999999999995E-2</v>
      </c>
    </row>
    <row r="131" spans="1:12" s="34" customFormat="1">
      <c r="A131">
        <v>3.09</v>
      </c>
      <c r="B131" s="34">
        <v>-0.9699265371098722</v>
      </c>
      <c r="D131" s="34">
        <v>-0.96989999999999998</v>
      </c>
    </row>
    <row r="132" spans="1:12" s="34" customFormat="1">
      <c r="A132">
        <v>11.891</v>
      </c>
      <c r="B132" s="34">
        <v>1.4127991127180639</v>
      </c>
      <c r="D132" s="34">
        <v>1.413</v>
      </c>
    </row>
    <row r="133" spans="1:12" s="34" customFormat="1">
      <c r="A133">
        <v>2.6179999999999999</v>
      </c>
      <c r="B133" s="34">
        <v>-1.0329290724951585</v>
      </c>
      <c r="D133" s="34">
        <v>-1.0329999999999999</v>
      </c>
    </row>
    <row r="134" spans="1:12" s="34" customFormat="1">
      <c r="A134">
        <v>7.12</v>
      </c>
      <c r="B134" s="34">
        <v>0.30923592672960609</v>
      </c>
      <c r="D134" s="34">
        <v>0.30919999999999997</v>
      </c>
    </row>
    <row r="135" spans="1:12" s="34" customFormat="1">
      <c r="A135">
        <v>6.5860000000000003</v>
      </c>
      <c r="B135" s="34">
        <v>-0.28617962078210679</v>
      </c>
      <c r="D135" s="34">
        <v>-0.28620000000000001</v>
      </c>
    </row>
    <row r="136" spans="1:12" s="34" customFormat="1"/>
    <row r="137" spans="1:12">
      <c r="B137" s="34">
        <f t="array" ref="B137">CORREL(A126:A135,B126:B135)</f>
        <v>0.74938775866849228</v>
      </c>
    </row>
    <row r="141" spans="1:12">
      <c r="A141" t="s">
        <v>150</v>
      </c>
    </row>
    <row r="142" spans="1:12">
      <c r="B142" s="61" t="s">
        <v>4</v>
      </c>
    </row>
    <row r="143" spans="1:12"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5"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5"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5"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5"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5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5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5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</row>
    <row r="152" spans="1:15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5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</row>
    <row r="156" spans="1:15">
      <c r="B156" t="s">
        <v>151</v>
      </c>
      <c r="C156" t="s">
        <v>152</v>
      </c>
      <c r="D156" t="s">
        <v>153</v>
      </c>
      <c r="E156" t="s">
        <v>154</v>
      </c>
      <c r="F156" t="s">
        <v>155</v>
      </c>
      <c r="G156" t="s">
        <v>156</v>
      </c>
      <c r="H156" t="s">
        <v>157</v>
      </c>
      <c r="I156" t="s">
        <v>158</v>
      </c>
      <c r="J156" t="s">
        <v>159</v>
      </c>
      <c r="K156" t="s">
        <v>160</v>
      </c>
      <c r="L156" t="s">
        <v>161</v>
      </c>
    </row>
    <row r="159" spans="1:15">
      <c r="A159" t="s">
        <v>162</v>
      </c>
      <c r="B159" s="61" t="s">
        <v>163</v>
      </c>
    </row>
    <row r="160" spans="1:15">
      <c r="B160" s="34">
        <f>0</f>
        <v>0</v>
      </c>
      <c r="C160" s="34">
        <f t="array" ref="C160">B160+(B$248*B221)</f>
        <v>5.6476349415027221</v>
      </c>
      <c r="D160" s="34">
        <f t="array" ref="D160">C160+(C$248*C221)</f>
        <v>5.809920390247254</v>
      </c>
      <c r="E160" s="34">
        <f t="array" ref="E160">D160+(D$248*D221)</f>
        <v>5.8463555849687046</v>
      </c>
      <c r="F160" s="34">
        <f t="array" ref="F160">E160+(E$248*E221)</f>
        <v>5.8865381484720203</v>
      </c>
      <c r="G160" s="34">
        <f t="array" ref="G160">F160+(F$248*F221)</f>
        <v>5.9966452374045005</v>
      </c>
      <c r="H160" s="34">
        <f t="array" ref="H160">G160+(G$248*G221)</f>
        <v>6.0728357286922821</v>
      </c>
      <c r="I160" s="34">
        <f t="array" ref="I160">H160+(H$248*H221)</f>
        <v>6.3622171867694526</v>
      </c>
      <c r="J160" s="34">
        <f t="array" ref="J160">I160+(I$248*I221)</f>
        <v>6.4437074571766511</v>
      </c>
      <c r="K160" s="34">
        <f t="array" ref="K160">J160+(J$248*J221)</f>
        <v>6.4741683532133392</v>
      </c>
      <c r="L160" s="34">
        <f t="array" ref="L160">K160+(K$248*K221)</f>
        <v>6.4800517684527001</v>
      </c>
      <c r="M160" s="34">
        <f t="array" ref="M160">L160+(L$248*L221)</f>
        <v>6.4798528101663049</v>
      </c>
      <c r="N160" s="34">
        <f t="array" ref="N160">M160+(M$248*M221)</f>
        <v>6.4798528101663049</v>
      </c>
      <c r="O160" s="34">
        <f t="array" ref="O160">N160+(N$248*N221)</f>
        <v>6.4798528101663049</v>
      </c>
    </row>
    <row r="161" spans="1:15">
      <c r="B161" s="34">
        <f>0</f>
        <v>0</v>
      </c>
      <c r="C161" s="34">
        <f t="array" ref="C161">B161+(B$248*B222)</f>
        <v>0</v>
      </c>
      <c r="D161" s="34">
        <f t="array" ref="D161">C161+(C$248*C222)</f>
        <v>0.47351607062886508</v>
      </c>
      <c r="E161" s="34">
        <f t="array" ref="E161">D161+(D$248*D222)</f>
        <v>0.64261136203442715</v>
      </c>
      <c r="F161" s="34">
        <f t="array" ref="F161">E161+(E$248*E222)</f>
        <v>0.7375025191992084</v>
      </c>
      <c r="G161" s="34">
        <f t="array" ref="G161">F161+(F$248*F222)</f>
        <v>0.86039983891312688</v>
      </c>
      <c r="H161" s="34">
        <f t="array" ref="H161">G161+(G$248*G222)</f>
        <v>0.84318373470322405</v>
      </c>
      <c r="I161" s="34">
        <f t="array" ref="I161">H161+(H$248*H222)</f>
        <v>0.53778945553287616</v>
      </c>
      <c r="J161" s="34">
        <f t="array" ref="J161">I161+(I$248*I222)</f>
        <v>0.44801159659220391</v>
      </c>
      <c r="K161" s="34">
        <f t="array" ref="K161">J161+(J$248*J222)</f>
        <v>0.44069071993052183</v>
      </c>
      <c r="L161" s="34">
        <f t="array" ref="L161">K161+(K$248*K222)</f>
        <v>0.45625458799968743</v>
      </c>
      <c r="M161" s="34">
        <f t="array" ref="M161">L161+(L$248*L222)</f>
        <v>0.45802034651688278</v>
      </c>
      <c r="N161" s="34">
        <f t="array" ref="N161">M161+(M$248*M222)</f>
        <v>0.45802034651688261</v>
      </c>
      <c r="O161" s="34">
        <f t="array" ref="O161">N161+(N$248*N222)</f>
        <v>0.45802034651688267</v>
      </c>
    </row>
    <row r="162" spans="1:15">
      <c r="B162" s="34">
        <f>0</f>
        <v>0</v>
      </c>
      <c r="C162" s="34">
        <f t="array" ref="C162">B162+(B$248*B223)</f>
        <v>0</v>
      </c>
      <c r="D162" s="34">
        <f t="array" ref="D162">C162+(C$248*C223)</f>
        <v>0.25753095629815104</v>
      </c>
      <c r="E162" s="34">
        <f t="array" ref="E162">D162+(D$248*D223)</f>
        <v>0.38182816322343327</v>
      </c>
      <c r="F162" s="34">
        <f t="array" ref="F162">E162+(E$248*E223)</f>
        <v>0.4252090435729729</v>
      </c>
      <c r="G162" s="34">
        <f t="array" ref="G162">F162+(F$248*F223)</f>
        <v>0.41654871971753898</v>
      </c>
      <c r="H162" s="34">
        <f t="array" ref="H162">G162+(G$248*G223)</f>
        <v>0.38351248592788245</v>
      </c>
      <c r="I162" s="34">
        <f t="array" ref="I162">H162+(H$248*H223)</f>
        <v>0.35778978268936329</v>
      </c>
      <c r="J162" s="34">
        <f t="array" ref="J162">I162+(I$248*I223)</f>
        <v>0.31623231011325248</v>
      </c>
      <c r="K162" s="34">
        <f t="array" ref="K162">J162+(J$248*J223)</f>
        <v>0.26260543277148429</v>
      </c>
      <c r="L162" s="34">
        <f t="array" ref="L162">K162+(K$248*K223)</f>
        <v>0.253804300130196</v>
      </c>
      <c r="M162" s="34">
        <f t="array" ref="M162">L162+(L$248*L223)</f>
        <v>0.24247697021246101</v>
      </c>
      <c r="N162" s="34">
        <f t="array" ref="N162">M162+(M$248*M223)</f>
        <v>0.24247697021246092</v>
      </c>
      <c r="O162" s="34">
        <f t="array" ref="O162">N162+(N$248*N223)</f>
        <v>0.24247697021246092</v>
      </c>
    </row>
    <row r="163" spans="1:15">
      <c r="B163" s="34">
        <f>0</f>
        <v>0</v>
      </c>
      <c r="C163" s="34">
        <f t="array" ref="C163">B163+(B$248*B224)</f>
        <v>0</v>
      </c>
      <c r="D163" s="34">
        <f t="array" ref="D163">C163+(C$248*C224)</f>
        <v>0.18828788635242275</v>
      </c>
      <c r="E163" s="34">
        <f t="array" ref="E163">D163+(D$248*D224)</f>
        <v>5.8926589797426626E-2</v>
      </c>
      <c r="F163" s="34">
        <f t="array" ref="F163">E163+(E$248*E224)</f>
        <v>-0.22224406213948492</v>
      </c>
      <c r="G163" s="34">
        <f t="array" ref="G163">F163+(F$248*F224)</f>
        <v>-0.52720953065847775</v>
      </c>
      <c r="H163" s="34">
        <f t="array" ref="H163">G163+(G$248*G224)</f>
        <v>-0.59205051344364312</v>
      </c>
      <c r="I163" s="34">
        <f t="array" ref="I163">H163+(H$248*H224)</f>
        <v>-0.74333056252748153</v>
      </c>
      <c r="J163" s="34">
        <f t="array" ref="J163">I163+(I$248*I224)</f>
        <v>-0.74198788483750366</v>
      </c>
      <c r="K163" s="34">
        <f t="array" ref="K163">J163+(J$248*J224)</f>
        <v>-0.7022253941162927</v>
      </c>
      <c r="L163" s="34">
        <f t="array" ref="L163">K163+(K$248*K224)</f>
        <v>-0.69752380810195191</v>
      </c>
      <c r="M163" s="34">
        <f t="array" ref="M163">L163+(L$248*L224)</f>
        <v>-0.70049731672934379</v>
      </c>
      <c r="N163" s="34">
        <f t="array" ref="N163">M163+(M$248*M224)</f>
        <v>-0.70049731672934379</v>
      </c>
      <c r="O163" s="34">
        <f t="array" ref="O163">N163+(N$248*N224)</f>
        <v>-0.70049731672934368</v>
      </c>
    </row>
    <row r="164" spans="1:15">
      <c r="B164" s="34">
        <f>0</f>
        <v>0</v>
      </c>
      <c r="C164" s="34">
        <f t="array" ref="C164">B164+(B$248*B225)</f>
        <v>0.96066544795323228</v>
      </c>
      <c r="D164" s="34">
        <f t="array" ref="D164">C164+(C$248*C225)</f>
        <v>0.74883240636435311</v>
      </c>
      <c r="E164" s="34">
        <f t="array" ref="E164">D164+(D$248*D225)</f>
        <v>0.86849574486217351</v>
      </c>
      <c r="F164" s="34">
        <f t="array" ref="F164">E164+(E$248*E225)</f>
        <v>0.96357222640197815</v>
      </c>
      <c r="G164" s="34">
        <f t="array" ref="G164">F164+(F$248*F225)</f>
        <v>0.98675139501536657</v>
      </c>
      <c r="H164" s="34">
        <f t="array" ref="H164">G164+(G$248*G225)</f>
        <v>1.029134175382614</v>
      </c>
      <c r="I164" s="34">
        <f t="array" ref="I164">H164+(H$248*H225)</f>
        <v>0.68361054034476187</v>
      </c>
      <c r="J164" s="34">
        <f t="array" ref="J164">I164+(I$248*I225)</f>
        <v>0.62542456774760613</v>
      </c>
      <c r="K164" s="34">
        <f t="array" ref="K164">J164+(J$248*J225)</f>
        <v>0.60609400512085876</v>
      </c>
      <c r="L164" s="34">
        <f t="array" ref="L164">K164+(K$248*K225)</f>
        <v>0.59676042409869323</v>
      </c>
      <c r="M164" s="34">
        <f t="array" ref="M164">L164+(L$248*L225)</f>
        <v>0.59272562857713251</v>
      </c>
      <c r="N164" s="34">
        <f t="array" ref="N164">M164+(M$248*M225)</f>
        <v>0.59272562857713285</v>
      </c>
      <c r="O164" s="34">
        <f t="array" ref="O164">N164+(N$248*N225)</f>
        <v>0.59272562857713285</v>
      </c>
    </row>
    <row r="165" spans="1:15">
      <c r="B165" s="34">
        <f>0</f>
        <v>0</v>
      </c>
      <c r="C165" s="34">
        <f t="array" ref="C165">B165+(B$248*B226)</f>
        <v>0.80568736121000151</v>
      </c>
      <c r="D165" s="34">
        <f t="array" ref="D165">C165+(C$248*C226)</f>
        <v>0.48240714718186112</v>
      </c>
      <c r="E165" s="34">
        <f t="array" ref="E165">D165+(D$248*D226)</f>
        <v>0.68596627554025735</v>
      </c>
      <c r="F165" s="34">
        <f t="array" ref="F165">E165+(E$248*E226)</f>
        <v>0.71921921935485245</v>
      </c>
      <c r="G165" s="34">
        <f t="array" ref="G165">F165+(F$248*F226)</f>
        <v>0.52814358551916929</v>
      </c>
      <c r="H165" s="34">
        <f t="array" ref="H165">G165+(G$248*G226)</f>
        <v>0.39083345999978791</v>
      </c>
      <c r="I165" s="34">
        <f t="array" ref="I165">H165+(H$248*H226)</f>
        <v>0.16213303269960985</v>
      </c>
      <c r="J165" s="34">
        <f t="array" ref="J165">I165+(I$248*I226)</f>
        <v>0.10118960657470963</v>
      </c>
      <c r="K165" s="34">
        <f t="array" ref="K165">J165+(J$248*J226)</f>
        <v>8.3123312193962906E-2</v>
      </c>
      <c r="L165" s="34">
        <f t="array" ref="L165">K165+(K$248*K226)</f>
        <v>9.3363067258645918E-2</v>
      </c>
      <c r="M165" s="34">
        <f t="array" ref="M165">L165+(L$248*L226)</f>
        <v>9.4304891198190854E-2</v>
      </c>
      <c r="N165" s="34">
        <f t="array" ref="N165">M165+(M$248*M226)</f>
        <v>9.4304891198191382E-2</v>
      </c>
      <c r="O165" s="34">
        <f t="array" ref="O165">N165+(N$248*N226)</f>
        <v>9.4304891198191285E-2</v>
      </c>
    </row>
    <row r="166" spans="1:15">
      <c r="B166" s="34">
        <f>0</f>
        <v>0</v>
      </c>
      <c r="C166" s="34">
        <f t="array" ref="C166">B166+(B$248*B227)</f>
        <v>0.3770139994811289</v>
      </c>
      <c r="D166" s="34">
        <f t="array" ref="D166">C166+(C$248*C227)</f>
        <v>-3.2387984973392958E-2</v>
      </c>
      <c r="E166" s="34">
        <f t="array" ref="E166">D166+(D$248*D227)</f>
        <v>-0.33612125579683771</v>
      </c>
      <c r="F166" s="34">
        <f t="array" ref="F166">E166+(E$248*E227)</f>
        <v>-0.5445538209413443</v>
      </c>
      <c r="G166" s="34">
        <f t="array" ref="G166">F166+(F$248*F227)</f>
        <v>-0.53307614615113186</v>
      </c>
      <c r="H166" s="34">
        <f t="array" ref="H166">G166+(G$248*G227)</f>
        <v>-0.6372040191760191</v>
      </c>
      <c r="I166" s="34">
        <f t="array" ref="I166">H166+(H$248*H227)</f>
        <v>-0.89628792947389291</v>
      </c>
      <c r="J166" s="34">
        <f t="array" ref="J166">I166+(I$248*I227)</f>
        <v>-0.97565206933915349</v>
      </c>
      <c r="K166" s="34">
        <f t="array" ref="K166">J166+(J$248*J227)</f>
        <v>-0.96126094627002601</v>
      </c>
      <c r="L166" s="34">
        <f t="array" ref="L166">K166+(K$248*K227)</f>
        <v>-0.96626224976143438</v>
      </c>
      <c r="M166" s="34">
        <f t="array" ref="M166">L166+(L$248*L227)</f>
        <v>-0.96992653710987109</v>
      </c>
      <c r="N166" s="34">
        <f t="array" ref="N166">M166+(M$248*M227)</f>
        <v>-0.96992653710987098</v>
      </c>
      <c r="O166" s="34">
        <f t="array" ref="O166">N166+(N$248*N227)</f>
        <v>-0.96992653710987109</v>
      </c>
    </row>
    <row r="167" spans="1:15">
      <c r="B167" s="34">
        <f>0</f>
        <v>0</v>
      </c>
      <c r="C167" s="34">
        <f t="array" ref="C167">B167+(B$248*B228)</f>
        <v>1.476141439997424</v>
      </c>
      <c r="D167" s="34">
        <f t="array" ref="D167">C167+(C$248*C228)</f>
        <v>1.8255571068662451</v>
      </c>
      <c r="E167" s="34">
        <f t="array" ref="E167">D167+(D$248*D228)</f>
        <v>1.8787107909884664</v>
      </c>
      <c r="F167" s="34">
        <f t="array" ref="F167">E167+(E$248*E228)</f>
        <v>2.0434254796552573</v>
      </c>
      <c r="G167" s="34">
        <f t="array" ref="G167">F167+(F$248*F228)</f>
        <v>1.9172412337614428</v>
      </c>
      <c r="H167" s="34">
        <f t="array" ref="H167">G167+(G$248*G228)</f>
        <v>1.806899257110127</v>
      </c>
      <c r="I167" s="34">
        <f t="array" ref="I167">H167+(H$248*H228)</f>
        <v>1.5256050529546545</v>
      </c>
      <c r="J167" s="34">
        <f t="array" ref="J167">I167+(I$248*I228)</f>
        <v>1.4350054261901997</v>
      </c>
      <c r="K167" s="34">
        <f t="array" ref="K167">J167+(J$248*J228)</f>
        <v>1.4253168370659228</v>
      </c>
      <c r="L167" s="34">
        <f t="array" ref="L167">K167+(K$248*K228)</f>
        <v>1.4115615780994186</v>
      </c>
      <c r="M167" s="34">
        <f t="array" ref="M167">L167+(L$248*L228)</f>
        <v>1.4127991127180679</v>
      </c>
      <c r="N167" s="34">
        <f t="array" ref="N167">M167+(M$248*M228)</f>
        <v>1.4127991127180672</v>
      </c>
      <c r="O167" s="34">
        <f t="array" ref="O167">N167+(N$248*N228)</f>
        <v>1.4127991127180672</v>
      </c>
    </row>
    <row r="168" spans="1:15">
      <c r="B168" s="34">
        <f>0</f>
        <v>0</v>
      </c>
      <c r="C168" s="34">
        <f t="array" ref="C168">B168+(B$248*B229)</f>
        <v>0.32138084013740503</v>
      </c>
      <c r="D168" s="34">
        <f t="array" ref="D168">C168+(C$248*C229)</f>
        <v>9.047227709353331E-2</v>
      </c>
      <c r="E168" s="34">
        <f t="array" ref="E168">D168+(D$248*D229)</f>
        <v>-0.36393695928343184</v>
      </c>
      <c r="F168" s="34">
        <f t="array" ref="F168">E168+(E$248*E229)</f>
        <v>-0.42610540632836091</v>
      </c>
      <c r="G168" s="34">
        <f t="array" ref="G168">F168+(F$248*F229)</f>
        <v>-0.56455952852224645</v>
      </c>
      <c r="H168" s="34">
        <f t="array" ref="H168">G168+(G$248*G229)</f>
        <v>-0.64223142856247128</v>
      </c>
      <c r="I168" s="34">
        <f t="array" ref="I168">H168+(H$248*H229)</f>
        <v>-0.92760112274061779</v>
      </c>
      <c r="J168" s="34">
        <f t="array" ref="J168">I168+(I$248*I229)</f>
        <v>-0.97887558767107008</v>
      </c>
      <c r="K168" s="34">
        <f t="array" ref="K168">J168+(J$248*J229)</f>
        <v>-1.0374469030602871</v>
      </c>
      <c r="L168" s="34">
        <f t="array" ref="L168">K168+(K$248*K229)</f>
        <v>-1.0328560439863335</v>
      </c>
      <c r="M168" s="34">
        <f t="array" ref="M168">L168+(L$248*L229)</f>
        <v>-1.0329290724951541</v>
      </c>
      <c r="N168" s="34">
        <f t="array" ref="N168">M168+(M$248*M229)</f>
        <v>-1.0329290724951548</v>
      </c>
      <c r="O168" s="34">
        <f t="array" ref="O168">N168+(N$248*N229)</f>
        <v>-1.0329290724951548</v>
      </c>
    </row>
    <row r="169" spans="1:15">
      <c r="B169" s="34">
        <f>0</f>
        <v>0</v>
      </c>
      <c r="C169" s="34">
        <f t="array" ref="C169">B169+(B$248*B230)</f>
        <v>0.88901291906633784</v>
      </c>
      <c r="D169" s="34">
        <f t="array" ref="D169">C169+(C$248*C230)</f>
        <v>1.071551337992031</v>
      </c>
      <c r="E169" s="34">
        <f t="array" ref="E169">D169+(D$248*D230)</f>
        <v>1.1385635234243567</v>
      </c>
      <c r="F169" s="34">
        <f t="array" ref="F169">E169+(E$248*E230)</f>
        <v>0.91878249787407418</v>
      </c>
      <c r="G169" s="34">
        <f t="array" ref="G169">F169+(F$248*F230)</f>
        <v>0.83900200934703062</v>
      </c>
      <c r="H169" s="34">
        <f t="array" ref="H169">G169+(G$248*G230)</f>
        <v>0.73273416424186355</v>
      </c>
      <c r="I169" s="34">
        <f t="array" ref="I169">H169+(H$248*H230)</f>
        <v>0.42058364548207527</v>
      </c>
      <c r="J169" s="34">
        <f t="array" ref="J169">I169+(I$248*I230)</f>
        <v>0.37897670347142398</v>
      </c>
      <c r="K169" s="34">
        <f t="array" ref="K169">J169+(J$248*J230)</f>
        <v>0.31654559742994082</v>
      </c>
      <c r="L169" s="34">
        <f t="array" ref="L169">K169+(K$248*K230)</f>
        <v>0.30673730209427269</v>
      </c>
      <c r="M169" s="34">
        <f t="array" ref="M169">L169+(L$248*L230)</f>
        <v>0.30923592672960876</v>
      </c>
      <c r="N169" s="34">
        <f t="array" ref="N169">M169+(M$248*M230)</f>
        <v>0.30923592672960909</v>
      </c>
      <c r="O169" s="34">
        <f t="array" ref="O169">N169+(N$248*N230)</f>
        <v>0.30923592672960909</v>
      </c>
    </row>
    <row r="170" spans="1:15">
      <c r="B170" s="34">
        <f>0</f>
        <v>0</v>
      </c>
      <c r="C170" s="34">
        <f t="array" ref="C170">B170+(B$248*B231)</f>
        <v>0.81773293365719157</v>
      </c>
      <c r="D170" s="34">
        <f t="array" ref="D170">C170+(C$248*C231)</f>
        <v>0.70415318644318359</v>
      </c>
      <c r="E170" s="34">
        <f t="array" ref="E170">D170+(D$248*D231)</f>
        <v>0.56976796959757103</v>
      </c>
      <c r="F170" s="34">
        <f t="array" ref="F170">E170+(E$248*E231)</f>
        <v>0.34483186576404101</v>
      </c>
      <c r="G170" s="34">
        <f t="array" ref="G170">F170+(F$248*F231)</f>
        <v>0.17677864017757622</v>
      </c>
      <c r="H170" s="34">
        <f t="array" ref="H170">G170+(G$248*G231)</f>
        <v>0.15585957322263136</v>
      </c>
      <c r="I170" s="34">
        <f t="array" ref="I170">H170+(H$248*H231)</f>
        <v>-6.9773905377007117E-2</v>
      </c>
      <c r="J170" s="34">
        <f t="array" ref="J170">I170+(I$248*I231)</f>
        <v>-0.22233208461454301</v>
      </c>
      <c r="K170" s="34">
        <f t="array" ref="K170">J170+(J$248*J231)</f>
        <v>-0.28485350877596516</v>
      </c>
      <c r="L170" s="34">
        <f t="array" ref="L170">K170+(K$248*K231)</f>
        <v>-0.28819336730727935</v>
      </c>
      <c r="M170" s="34">
        <f t="array" ref="M170">L170+(L$248*L231)</f>
        <v>-0.28617962078210257</v>
      </c>
      <c r="N170" s="34">
        <f t="array" ref="N170">M170+(M$248*M231)</f>
        <v>-0.28617962078210235</v>
      </c>
      <c r="O170" s="34">
        <f t="array" ref="O170">N170+(N$248*N231)</f>
        <v>-0.2861796207821023</v>
      </c>
    </row>
    <row r="171" spans="1:15"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</row>
    <row r="172" spans="1:15">
      <c r="A172" t="s">
        <v>164</v>
      </c>
      <c r="B172" s="67" t="s">
        <v>165</v>
      </c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</row>
    <row r="173" spans="1:15">
      <c r="B173" s="34">
        <f t="array" ref="B173:B183">Q94:Q104</f>
        <v>45.479000000000006</v>
      </c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</row>
    <row r="174" spans="1:15">
      <c r="B174" s="34">
        <v>0</v>
      </c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</row>
    <row r="175" spans="1:15">
      <c r="B175" s="34">
        <v>0</v>
      </c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</row>
    <row r="176" spans="1:15">
      <c r="B176" s="34">
        <v>0</v>
      </c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</row>
    <row r="177" spans="1:15">
      <c r="B177" s="34">
        <v>7.7359999999999998</v>
      </c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</row>
    <row r="178" spans="1:15">
      <c r="B178" s="34">
        <v>6.4880000000000004</v>
      </c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</row>
    <row r="179" spans="1:15">
      <c r="B179" s="34">
        <v>3.036</v>
      </c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</row>
    <row r="180" spans="1:15">
      <c r="B180" s="34">
        <v>11.887</v>
      </c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</row>
    <row r="181" spans="1:15">
      <c r="B181" s="34">
        <v>2.5880000000000001</v>
      </c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</row>
    <row r="182" spans="1:15">
      <c r="B182" s="34">
        <v>7.1589999999999998</v>
      </c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</row>
    <row r="183" spans="1:15">
      <c r="B183" s="34">
        <v>6.585</v>
      </c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</row>
    <row r="184" spans="1:15"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</row>
    <row r="185" spans="1:15">
      <c r="A185" t="s">
        <v>166</v>
      </c>
      <c r="B185" s="67" t="s">
        <v>167</v>
      </c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</row>
    <row r="186" spans="1:15">
      <c r="B186" s="34">
        <f t="array" ref="B186:B196">B173:B183-(MMULT($B94:$L104,B160:B170))</f>
        <v>45.479000000000006</v>
      </c>
      <c r="C186" s="34">
        <f t="array" ref="C186">B186-(B$248*B234)</f>
        <v>0.29792046797822991</v>
      </c>
      <c r="D186" s="34">
        <f t="array" ref="D186">C186-(C$248*C234)</f>
        <v>-8.1028208698587012E-2</v>
      </c>
      <c r="E186" s="34">
        <f t="array" ref="E186">D186-(D$248*D234)</f>
        <v>0.11306481588651618</v>
      </c>
      <c r="F186" s="34">
        <f t="array" ref="F186">E186-(E$248*E234)</f>
        <v>0.25406089891536071</v>
      </c>
      <c r="G186" s="34">
        <f t="array" ref="G186">F186-(F$248*F234)</f>
        <v>0.15220214902129217</v>
      </c>
      <c r="H186" s="34">
        <f t="array" ref="H186">G186-(G$248*G234)</f>
        <v>0.13312471693549383</v>
      </c>
      <c r="I186" s="34">
        <f t="array" ref="I186">H186-(H$248*H234)</f>
        <v>4.5210378724248892E-2</v>
      </c>
      <c r="J186" s="34">
        <f t="array" ref="J186">I186-(I$248*I234)</f>
        <v>9.3112374042699925E-3</v>
      </c>
      <c r="K186" s="34">
        <f t="array" ref="K186">J186-(J$248*J234)</f>
        <v>1.2303133802220534E-2</v>
      </c>
      <c r="L186" s="34">
        <f t="array" ref="L186">K186-(K$248*K234)</f>
        <v>-2.4730896648805911E-3</v>
      </c>
      <c r="M186" s="34">
        <f t="array" ref="M186">L186-(L$248*L234)</f>
        <v>-7.4506373293203865E-16</v>
      </c>
      <c r="N186" s="34">
        <f t="array" ref="N186">M186-(M$248*M234)</f>
        <v>-5.2031598269794993E-16</v>
      </c>
      <c r="O186" s="34">
        <f t="array" ref="O186">N186-(N$248*N234)</f>
        <v>1.2618733769085678E-16</v>
      </c>
    </row>
    <row r="187" spans="1:15">
      <c r="B187" s="34">
        <v>0</v>
      </c>
      <c r="C187" s="34">
        <f t="array" ref="C187">B187-(B$248*B235)</f>
        <v>3.5327056183264673</v>
      </c>
      <c r="D187" s="34">
        <f t="array" ref="D187">C187-(C$248*C235)</f>
        <v>0.12259598192639398</v>
      </c>
      <c r="E187" s="34">
        <f t="array" ref="E187">D187-(D$248*D235)</f>
        <v>9.7723839646292818E-2</v>
      </c>
      <c r="F187" s="34">
        <f t="array" ref="F187">E187-(E$248*E235)</f>
        <v>0.21260783328333921</v>
      </c>
      <c r="G187" s="34">
        <f t="array" ref="G187">F187-(F$248*F235)</f>
        <v>-0.30114858364249741</v>
      </c>
      <c r="H187" s="34">
        <f t="array" ref="H187">G187-(G$248*G235)</f>
        <v>-0.32426164053233214</v>
      </c>
      <c r="I187" s="34">
        <f t="array" ref="I187">H187-(H$248*H235)</f>
        <v>-7.4129896204643442E-2</v>
      </c>
      <c r="J187" s="34">
        <f t="array" ref="J187">I187-(I$248*I235)</f>
        <v>8.6937537000066539E-2</v>
      </c>
      <c r="K187" s="34">
        <f t="array" ref="K187">J187-(J$248*J235)</f>
        <v>5.5291716252363912E-2</v>
      </c>
      <c r="L187" s="34">
        <f t="array" ref="L187">K187-(K$248*K235)</f>
        <v>-1.0518613123160353E-3</v>
      </c>
      <c r="M187" s="34">
        <f t="array" ref="M187">L187-(L$248*L235)</f>
        <v>-2.2393111670515609E-15</v>
      </c>
      <c r="N187" s="34">
        <f t="array" ref="N187">M187-(M$248*M235)</f>
        <v>4.5595826023123755E-16</v>
      </c>
      <c r="O187" s="34">
        <f t="array" ref="O187">N187-(N$248*N235)</f>
        <v>-5.6129605723827468E-18</v>
      </c>
    </row>
    <row r="188" spans="1:15">
      <c r="B188" s="34">
        <v>0</v>
      </c>
      <c r="C188" s="34">
        <f t="array" ref="C188">B188-(B$248*B236)</f>
        <v>1.9213308959064646</v>
      </c>
      <c r="D188" s="34">
        <f t="array" ref="D188">C188-(C$248*C236)</f>
        <v>0.25155587320538797</v>
      </c>
      <c r="E188" s="34">
        <f t="array" ref="E188">D188-(D$248*D236)</f>
        <v>-5.1104361980380097E-2</v>
      </c>
      <c r="F188" s="34">
        <f t="array" ref="F188">E188-(E$248*E236)</f>
        <v>-8.5985197114170908E-2</v>
      </c>
      <c r="G188" s="34">
        <f t="array" ref="G188">F188-(F$248*F236)</f>
        <v>-0.13654320803501085</v>
      </c>
      <c r="H188" s="34">
        <f t="array" ref="H188">G188-(G$248*G236)</f>
        <v>6.4547158278356304E-2</v>
      </c>
      <c r="I188" s="34">
        <f t="array" ref="I188">H188-(H$248*H236)</f>
        <v>-0.24393772291144264</v>
      </c>
      <c r="J188" s="34">
        <f t="array" ref="J188">I188-(I$248*I236)</f>
        <v>-0.14585939143674947</v>
      </c>
      <c r="K188" s="34">
        <f t="array" ref="K188">J188-(J$248*J236)</f>
        <v>-1.6319008003257557E-2</v>
      </c>
      <c r="L188" s="34">
        <f t="array" ref="L188">K188-(K$248*K236)</f>
        <v>-2.4146640192889306E-2</v>
      </c>
      <c r="M188" s="34">
        <f t="array" ref="M188">L188-(L$248*L236)</f>
        <v>-1.1796119636642288E-15</v>
      </c>
      <c r="N188" s="34">
        <f t="array" ref="N188">M188-(M$248*M236)</f>
        <v>5.4610758525870787E-17</v>
      </c>
      <c r="O188" s="34">
        <f t="array" ref="O188">N188-(N$248*N236)</f>
        <v>9.1816295772487612E-20</v>
      </c>
    </row>
    <row r="189" spans="1:15">
      <c r="B189" s="34">
        <v>0</v>
      </c>
      <c r="C189" s="34">
        <f t="array" ref="C189">B189-(B$248*B237)</f>
        <v>1.4047372734290284</v>
      </c>
      <c r="D189" s="34">
        <f t="array" ref="D189">C189-(C$248*C237)</f>
        <v>-1.075461697985973</v>
      </c>
      <c r="E189" s="34">
        <f t="array" ref="E189">D189-(D$248*D237)</f>
        <v>-1.047123426599468</v>
      </c>
      <c r="F189" s="34">
        <f t="array" ref="F189">E189-(E$248*E237)</f>
        <v>-0.46276770021623082</v>
      </c>
      <c r="G189" s="34">
        <f t="array" ref="G189">F189-(F$248*F237)</f>
        <v>0.25182176744149243</v>
      </c>
      <c r="H189" s="34">
        <f t="array" ref="H189">G189-(G$248*G237)</f>
        <v>3.1430253362719762E-3</v>
      </c>
      <c r="I189" s="34">
        <f t="array" ref="I189">H189-(H$248*H237)</f>
        <v>0.28361246068372198</v>
      </c>
      <c r="J189" s="34">
        <f t="array" ref="J189">I189-(I$248*I237)</f>
        <v>0.14559044948131697</v>
      </c>
      <c r="K189" s="34">
        <f t="array" ref="K189">J189-(J$248*J237)</f>
        <v>5.8415832616641183E-3</v>
      </c>
      <c r="L189" s="34">
        <f t="array" ref="L189">K189-(K$248*K237)</f>
        <v>-8.718144696149753E-3</v>
      </c>
      <c r="M189" s="34">
        <f t="array" ref="M189">L189-(L$248*L237)</f>
        <v>-5.9674487573602164E-16</v>
      </c>
      <c r="N189" s="34">
        <f t="array" ref="N189">M189-(M$248*M237)</f>
        <v>6.8042214614272214E-16</v>
      </c>
      <c r="O189" s="34">
        <f t="array" ref="O189">N189-(N$248*N237)</f>
        <v>-1.3114057659457375E-17</v>
      </c>
    </row>
    <row r="190" spans="1:15">
      <c r="B190" s="34">
        <v>7.7359999999999998</v>
      </c>
      <c r="C190" s="34">
        <f t="array" ref="C190">B190-(B$248*B238)</f>
        <v>-1.735669559428243</v>
      </c>
      <c r="D190" s="34">
        <f t="array" ref="D190">C190-(C$248*C238)</f>
        <v>1.061990029307728</v>
      </c>
      <c r="E190" s="34">
        <f t="array" ref="E190">D190-(D$248*D238)</f>
        <v>0.19933945655737639</v>
      </c>
      <c r="F190" s="34">
        <f t="array" ref="F190">E190-(E$248*E238)</f>
        <v>-6.9352447529045402E-2</v>
      </c>
      <c r="G190" s="34">
        <f t="array" ref="G190">F190-(F$248*F238)</f>
        <v>0.15338823510919677</v>
      </c>
      <c r="H190" s="34">
        <f t="array" ref="H190">G190-(G$248*G238)</f>
        <v>-0.54677498579629458</v>
      </c>
      <c r="I190" s="34">
        <f t="array" ref="I190">H190-(H$248*H238)</f>
        <v>0.21949928405108998</v>
      </c>
      <c r="J190" s="34">
        <f t="array" ref="J190">I190-(I$248*I238)</f>
        <v>2.3133739659072228E-3</v>
      </c>
      <c r="K190" s="34">
        <f t="array" ref="K190">J190-(J$248*J238)</f>
        <v>-2.7020220141212775E-2</v>
      </c>
      <c r="L190" s="34">
        <f t="array" ref="L190">K190-(K$248*K238)</f>
        <v>-6.4975633645091534E-3</v>
      </c>
      <c r="M190" s="34">
        <f t="array" ref="M190">L190-(L$248*L238)</f>
        <v>4.6516610008318082E-15</v>
      </c>
      <c r="N190" s="34">
        <f t="array" ref="N190">M190-(M$248*M238)</f>
        <v>-3.3946120281166196E-18</v>
      </c>
      <c r="O190" s="34">
        <f t="array" ref="O190">N190-(N$248*N238)</f>
        <v>-6.4758913174061813E-17</v>
      </c>
    </row>
    <row r="191" spans="1:15">
      <c r="B191" s="34">
        <v>6.4880000000000004</v>
      </c>
      <c r="C191" s="34">
        <f t="array" ref="C191">B191-(B$248*B239)</f>
        <v>-2.542081357137433</v>
      </c>
      <c r="D191" s="34">
        <f t="array" ref="D191">C191-(C$248*C239)</f>
        <v>1.7404518399708939</v>
      </c>
      <c r="E191" s="34">
        <f t="array" ref="E191">D191-(D$248*D239)</f>
        <v>-0.25987043574206226</v>
      </c>
      <c r="F191" s="34">
        <f t="array" ref="F191">E191-(E$248*E239)</f>
        <v>-0.58693402864337885</v>
      </c>
      <c r="G191" s="34">
        <f t="array" ref="G191">F191-(F$248*F239)</f>
        <v>-0.2875815579152266</v>
      </c>
      <c r="H191" s="34">
        <f t="array" ref="H191">G191-(G$248*G239)</f>
        <v>0.11900199471708339</v>
      </c>
      <c r="I191" s="34">
        <f t="array" ref="I191">H191-(H$248*H239)</f>
        <v>-1.1545380098725827E-2</v>
      </c>
      <c r="J191" s="34">
        <f t="array" ref="J191">I191-(I$248*I239)</f>
        <v>1.0499898939590576E-2</v>
      </c>
      <c r="K191" s="34">
        <f t="array" ref="K191">J191-(J$248*J239)</f>
        <v>3.980592221781977E-2</v>
      </c>
      <c r="L191" s="34">
        <f t="array" ref="L191">K191-(K$248*K239)</f>
        <v>-1.2187855788364579E-3</v>
      </c>
      <c r="M191" s="34">
        <f t="array" ref="M191">L191-(L$248*L239)</f>
        <v>6.4488345219437804E-15</v>
      </c>
      <c r="N191" s="34">
        <f t="array" ref="N191">M191-(M$248*M239)</f>
        <v>-8.6539601176599387E-16</v>
      </c>
      <c r="O191" s="34">
        <f t="array" ref="O191">N191-(N$248*N239)</f>
        <v>-4.7431350356742147E-17</v>
      </c>
    </row>
    <row r="192" spans="1:15">
      <c r="B192" s="34">
        <v>3.036</v>
      </c>
      <c r="C192" s="34">
        <f t="array" ref="C192">B192-(B$248*B240)</f>
        <v>-3.1153137234182213</v>
      </c>
      <c r="D192" s="34">
        <f t="array" ref="D192">C192-(C$248*C240)</f>
        <v>-1.0068144879681378</v>
      </c>
      <c r="E192" s="34">
        <f t="array" ref="E192">D192-(D$248*D240)</f>
        <v>-0.35262357497559793</v>
      </c>
      <c r="F192" s="34">
        <f t="array" ref="F192">E192-(E$248*E240)</f>
        <v>0.32801107368945848</v>
      </c>
      <c r="G192" s="34">
        <f t="array" ref="G192">F192-(F$248*F240)</f>
        <v>-0.50036727434759298</v>
      </c>
      <c r="H192" s="34">
        <f t="array" ref="H192">G192-(G$248*G240)</f>
        <v>-1.4740606882955642E-2</v>
      </c>
      <c r="I192" s="34">
        <f t="array" ref="I192">H192-(H$248*H240)</f>
        <v>-8.5264932472379665E-2</v>
      </c>
      <c r="J192" s="34">
        <f t="array" ref="J192">I192-(I$248*I240)</f>
        <v>0.15413754276162533</v>
      </c>
      <c r="K192" s="34">
        <f t="array" ref="K192">J192-(J$248*J240)</f>
        <v>-2.0882571898587193E-2</v>
      </c>
      <c r="L192" s="34">
        <f t="array" ref="L192">K192-(K$248*K240)</f>
        <v>-7.0801931219229303E-3</v>
      </c>
      <c r="M192" s="34">
        <f t="array" ref="M192">L192-(L$248*L240)</f>
        <v>1.366962099069724E-15</v>
      </c>
      <c r="N192" s="34">
        <f t="array" ref="N192">M192-(M$248*M240)</f>
        <v>-5.9502453822704648E-16</v>
      </c>
      <c r="O192" s="34">
        <f t="array" ref="O192">N192-(N$248*N240)</f>
        <v>-6.7896065546454892E-18</v>
      </c>
    </row>
    <row r="193" spans="1:15">
      <c r="B193" s="34">
        <v>11.887</v>
      </c>
      <c r="C193" s="34">
        <f t="array" ref="C193">B193-(B$248*B241)</f>
        <v>2.3682565826118527</v>
      </c>
      <c r="D193" s="34">
        <f t="array" ref="D193">C193-(C$248*C241)</f>
        <v>-0.31910291582763994</v>
      </c>
      <c r="E193" s="34">
        <f t="array" ref="E193">D193-(D$248*D241)</f>
        <v>0.65954423736040813</v>
      </c>
      <c r="F193" s="34">
        <f t="array" ref="F193">E193-(E$248*E241)</f>
        <v>-0.59005163606871758</v>
      </c>
      <c r="G193" s="34">
        <f t="array" ref="G193">F193-(F$248*F241)</f>
        <v>-0.28049425882576523</v>
      </c>
      <c r="H193" s="34">
        <f t="array" ref="H193">G193-(G$248*G241)</f>
        <v>-2.3892447257583604E-2</v>
      </c>
      <c r="I193" s="34">
        <f t="array" ref="I193">H193-(H$248*H241)</f>
        <v>-0.12356169271310552</v>
      </c>
      <c r="J193" s="34">
        <f t="array" ref="J193">I193-(I$248*I241)</f>
        <v>7.9210582352500392E-2</v>
      </c>
      <c r="K193" s="34">
        <f t="array" ref="K193">J193-(J$248*J241)</f>
        <v>-4.4685298456425271E-2</v>
      </c>
      <c r="L193" s="34">
        <f t="array" ref="L193">K193-(K$248*K241)</f>
        <v>7.6321475580240702E-3</v>
      </c>
      <c r="M193" s="34">
        <f t="array" ref="M193">L193-(L$248*L241)</f>
        <v>-7.5547207378789949E-15</v>
      </c>
      <c r="N193" s="34">
        <f t="array" ref="N193">M193-(M$248*M241)</f>
        <v>-2.3969625384775605E-16</v>
      </c>
      <c r="O193" s="34">
        <f t="array" ref="O193">N193-(N$248*N241)</f>
        <v>-2.549839614601688E-17</v>
      </c>
    </row>
    <row r="194" spans="1:15">
      <c r="B194" s="34">
        <v>2.5880000000000001</v>
      </c>
      <c r="C194" s="34">
        <f t="array" ref="C194">B194-(B$248*B242)</f>
        <v>-1.7746569112897079</v>
      </c>
      <c r="D194" s="34">
        <f t="array" ref="D194">C194-(C$248*C242)</f>
        <v>-2.1866943869885578</v>
      </c>
      <c r="E194" s="34">
        <f t="array" ref="E194">D194-(D$248*D242)</f>
        <v>0.63634948266229241</v>
      </c>
      <c r="F194" s="34">
        <f t="array" ref="F194">E194-(E$248*E242)</f>
        <v>-0.30296032692543928</v>
      </c>
      <c r="G194" s="34">
        <f t="array" ref="G194">F194-(F$248*F242)</f>
        <v>-0.10785601855603966</v>
      </c>
      <c r="H194" s="34">
        <f t="array" ref="H194">G194-(G$248*G242)</f>
        <v>-0.1238991549529672</v>
      </c>
      <c r="I194" s="34">
        <f t="array" ref="I194">H194-(H$248*H242)</f>
        <v>0.15878300650105887</v>
      </c>
      <c r="J194" s="34">
        <f t="array" ref="J194">I194-(I$248*I242)</f>
        <v>-0.15183076099915649</v>
      </c>
      <c r="K194" s="34">
        <f t="array" ref="K194">J194-(J$248*J242)</f>
        <v>3.0906391509132825E-2</v>
      </c>
      <c r="L194" s="34">
        <f t="array" ref="L194">K194-(K$248*K242)</f>
        <v>-1.7328171880890905E-3</v>
      </c>
      <c r="M194" s="34">
        <f t="array" ref="M194">L194-(L$248*L242)</f>
        <v>-9.0893004928149779E-15</v>
      </c>
      <c r="N194" s="34">
        <f t="array" ref="N194">M194-(M$248*M242)</f>
        <v>-5.1299094182736504E-16</v>
      </c>
      <c r="O194" s="34">
        <f t="array" ref="O194">N194-(N$248*N242)</f>
        <v>-7.2662357680656297E-17</v>
      </c>
    </row>
    <row r="195" spans="1:15">
      <c r="B195" s="34">
        <v>7.1589999999999998</v>
      </c>
      <c r="C195" s="34">
        <f t="array" ref="C195">B195-(B$248*B243)</f>
        <v>1.2181523316230418</v>
      </c>
      <c r="D195" s="34">
        <f t="array" ref="D195">C195-(C$248*C243)</f>
        <v>5.7705631094912224E-2</v>
      </c>
      <c r="E195" s="34">
        <f t="array" ref="E195">D195-(D$248*D243)</f>
        <v>-1.1611780860658099</v>
      </c>
      <c r="F195" s="34">
        <f t="array" ref="F195">E195-(E$248*E243)</f>
        <v>8.6306289233881728E-2</v>
      </c>
      <c r="G195" s="34">
        <f t="array" ref="G195">F195-(F$248*F243)</f>
        <v>-0.34549210820100762</v>
      </c>
      <c r="H195" s="34">
        <f t="array" ref="H195">G195-(G$248*G243)</f>
        <v>-7.3562232316311871E-2</v>
      </c>
      <c r="I195" s="34">
        <f t="array" ref="I195">H195-(H$248*H243)</f>
        <v>0.27492270264183333</v>
      </c>
      <c r="J195" s="34">
        <f t="array" ref="J195">I195-(I$248*I243)</f>
        <v>-0.17841094280359776</v>
      </c>
      <c r="K195" s="34">
        <f t="array" ref="K195">J195-(J$248*J243)</f>
        <v>-1.7496269440769319E-2</v>
      </c>
      <c r="L195" s="34">
        <f t="array" ref="L195">K195-(K$248*K243)</f>
        <v>9.3135544121339779E-3</v>
      </c>
      <c r="M195" s="34">
        <f t="array" ref="M195">L195-(L$248*L243)</f>
        <v>3.7712888367735786E-15</v>
      </c>
      <c r="N195" s="34">
        <f t="array" ref="N195">M195-(M$248*M243)</f>
        <v>2.7941135438750245E-18</v>
      </c>
      <c r="O195" s="34">
        <f t="array" ref="O195">N195-(N$248*N243)</f>
        <v>-1.8726991812049726E-17</v>
      </c>
    </row>
    <row r="196" spans="1:15">
      <c r="B196" s="34">
        <v>6.585</v>
      </c>
      <c r="C196" s="34">
        <f t="array" ref="C196">B196-(B$248*B244)</f>
        <v>-0.97954068264502059</v>
      </c>
      <c r="D196" s="34">
        <f t="array" ref="D196">C196-(C$248*C244)</f>
        <v>-0.56592390199247289</v>
      </c>
      <c r="E196" s="34">
        <f t="array" ref="E196">D196-(D$248*D244)</f>
        <v>-0.77472454508711064</v>
      </c>
      <c r="F196" s="34">
        <f t="array" ref="F196">E196-(E$248*E244)</f>
        <v>-0.15574796205972985</v>
      </c>
      <c r="G196" s="34">
        <f t="array" ref="G196">F196-(F$248*F244)</f>
        <v>0.206997100049366</v>
      </c>
      <c r="H196" s="34">
        <f t="array" ref="H196">G196-(G$248*G244)</f>
        <v>-0.21572780803270064</v>
      </c>
      <c r="I196" s="34">
        <f t="array" ref="I196">H196-(H$248*H244)</f>
        <v>-0.65766480214267475</v>
      </c>
      <c r="J196" s="34">
        <f t="array" ref="J196">I196-(I$248*I244)</f>
        <v>-3.7789095593139477E-2</v>
      </c>
      <c r="K196" s="34">
        <f t="array" ref="K196">J196-(J$248*J244)</f>
        <v>4.7193713300644688E-3</v>
      </c>
      <c r="L196" s="34">
        <f t="array" ref="L196">K196-(K$248*K244)</f>
        <v>5.957053763810333E-3</v>
      </c>
      <c r="M196" s="34">
        <f t="array" ref="M196">L196-(L$248*L244)</f>
        <v>2.8744367996935694E-15</v>
      </c>
      <c r="N196" s="34">
        <f t="array" ref="N196">M196-(M$248*M244)</f>
        <v>3.5821958284293184E-16</v>
      </c>
      <c r="O196" s="34">
        <f t="array" ref="O196">N196-(N$248*N244)</f>
        <v>-3.2122045854492746E-17</v>
      </c>
    </row>
    <row r="197" spans="1:15"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</row>
    <row r="198" spans="1:15"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</row>
    <row r="199" spans="1:15">
      <c r="A199" t="s">
        <v>25</v>
      </c>
      <c r="B199" s="67" t="s">
        <v>168</v>
      </c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</row>
    <row r="200" spans="1:15">
      <c r="B200" s="34">
        <f t="array" ref="B200:B210">MMULT(MINVERSE($B143:$L153),B186:B196)</f>
        <v>45.479000000000006</v>
      </c>
      <c r="C200" s="34">
        <f t="array" ref="C200:C210">MMULT(MINVERSE($B143:$L153),C186:C196)</f>
        <v>0.29792046797822991</v>
      </c>
      <c r="D200" s="34">
        <f t="array" ref="D200:D210">MMULT(MINVERSE($B143:$L153),D186:D196)</f>
        <v>-8.1028208698587012E-2</v>
      </c>
      <c r="E200" s="34">
        <f t="array" ref="E200:E210">MMULT(MINVERSE($B143:$L153),E186:E196)</f>
        <v>0.11306481588651618</v>
      </c>
      <c r="F200" s="34">
        <f t="array" ref="F200:F210">MMULT(MINVERSE($B143:$L153),F186:F196)</f>
        <v>0.25406089891536071</v>
      </c>
      <c r="G200" s="34">
        <f t="array" ref="G200:G210">MMULT(MINVERSE($B143:$L153),G186:G196)</f>
        <v>0.15220214902129217</v>
      </c>
      <c r="H200" s="34">
        <f t="array" ref="H200:H210">MMULT(MINVERSE($B143:$L153),H186:H196)</f>
        <v>0.13312471693549383</v>
      </c>
      <c r="I200" s="34">
        <f t="array" ref="I200:I210">MMULT(MINVERSE($B143:$L153),I186:I196)</f>
        <v>4.5210378724248892E-2</v>
      </c>
      <c r="J200" s="34">
        <f t="array" ref="J200:J210">MMULT(MINVERSE($B143:$L153),J186:J196)</f>
        <v>9.3112374042699925E-3</v>
      </c>
      <c r="K200" s="34">
        <f t="array" ref="K200:K210">MMULT(MINVERSE($B143:$L153),K186:K196)</f>
        <v>1.2303133802220534E-2</v>
      </c>
      <c r="L200" s="34">
        <f t="array" ref="L200:L210">MMULT(MINVERSE($B143:$L153),L186:L196)</f>
        <v>-2.4730896648805911E-3</v>
      </c>
      <c r="M200" s="34">
        <f t="array" ref="M200:M210">MMULT(MINVERSE($B143:$L153),M186:M196)</f>
        <v>-7.4506373293203865E-16</v>
      </c>
      <c r="N200" s="34">
        <f t="array" ref="N200:N210">MMULT(MINVERSE($B143:$L153),N186:N196)</f>
        <v>-5.2031598269794993E-16</v>
      </c>
      <c r="O200" s="34">
        <f t="array" ref="O200:O210">MMULT(MINVERSE($B143:$L153),O186:O196)</f>
        <v>1.2618733769085678E-16</v>
      </c>
    </row>
    <row r="201" spans="1:15">
      <c r="B201" s="34">
        <v>0</v>
      </c>
      <c r="C201" s="34">
        <v>3.5327056183264673</v>
      </c>
      <c r="D201" s="34">
        <v>0.12259598192639398</v>
      </c>
      <c r="E201" s="34">
        <v>9.7723839646292818E-2</v>
      </c>
      <c r="F201" s="34">
        <v>0.21260783328333921</v>
      </c>
      <c r="G201" s="34">
        <v>-0.30114858364249741</v>
      </c>
      <c r="H201" s="34">
        <v>-0.32426164053233214</v>
      </c>
      <c r="I201" s="34">
        <v>-7.4129896204643442E-2</v>
      </c>
      <c r="J201" s="34">
        <v>8.6937537000066539E-2</v>
      </c>
      <c r="K201" s="34">
        <v>5.5291716252363912E-2</v>
      </c>
      <c r="L201" s="34">
        <v>-1.0518613123160353E-3</v>
      </c>
      <c r="M201" s="34">
        <v>-2.2393111670515609E-15</v>
      </c>
      <c r="N201" s="34">
        <v>4.5595826023123755E-16</v>
      </c>
      <c r="O201" s="34">
        <v>-5.6129605723827468E-18</v>
      </c>
    </row>
    <row r="202" spans="1:15">
      <c r="B202" s="34">
        <v>0</v>
      </c>
      <c r="C202" s="34">
        <v>1.9213308959064646</v>
      </c>
      <c r="D202" s="34">
        <v>0.25155587320538797</v>
      </c>
      <c r="E202" s="34">
        <v>-5.1104361980380097E-2</v>
      </c>
      <c r="F202" s="34">
        <v>-8.5985197114170908E-2</v>
      </c>
      <c r="G202" s="34">
        <v>-0.13654320803501085</v>
      </c>
      <c r="H202" s="34">
        <v>6.4547158278356304E-2</v>
      </c>
      <c r="I202" s="34">
        <v>-0.24393772291144264</v>
      </c>
      <c r="J202" s="34">
        <v>-0.14585939143674947</v>
      </c>
      <c r="K202" s="34">
        <v>-1.6319008003257557E-2</v>
      </c>
      <c r="L202" s="34">
        <v>-2.4146640192889306E-2</v>
      </c>
      <c r="M202" s="34">
        <v>-1.1796119636642288E-15</v>
      </c>
      <c r="N202" s="34">
        <v>5.4610758525870787E-17</v>
      </c>
      <c r="O202" s="34">
        <v>9.1816295772487612E-20</v>
      </c>
    </row>
    <row r="203" spans="1:15">
      <c r="B203" s="34">
        <v>0</v>
      </c>
      <c r="C203" s="34">
        <v>1.4047372734290284</v>
      </c>
      <c r="D203" s="34">
        <v>-1.075461697985973</v>
      </c>
      <c r="E203" s="34">
        <v>-1.047123426599468</v>
      </c>
      <c r="F203" s="34">
        <v>-0.46276770021623082</v>
      </c>
      <c r="G203" s="34">
        <v>0.25182176744149243</v>
      </c>
      <c r="H203" s="34">
        <v>3.1430253362719762E-3</v>
      </c>
      <c r="I203" s="34">
        <v>0.28361246068372198</v>
      </c>
      <c r="J203" s="34">
        <v>0.14559044948131697</v>
      </c>
      <c r="K203" s="34">
        <v>5.8415832616641183E-3</v>
      </c>
      <c r="L203" s="34">
        <v>-8.718144696149753E-3</v>
      </c>
      <c r="M203" s="34">
        <v>-5.9674487573602164E-16</v>
      </c>
      <c r="N203" s="34">
        <v>6.8042214614272214E-16</v>
      </c>
      <c r="O203" s="34">
        <v>-1.3114057659457375E-17</v>
      </c>
    </row>
    <row r="204" spans="1:15">
      <c r="B204" s="34">
        <v>7.7359999999999998</v>
      </c>
      <c r="C204" s="34">
        <v>-1.735669559428243</v>
      </c>
      <c r="D204" s="34">
        <v>1.061990029307728</v>
      </c>
      <c r="E204" s="34">
        <v>0.19933945655737639</v>
      </c>
      <c r="F204" s="34">
        <v>-6.9352447529045402E-2</v>
      </c>
      <c r="G204" s="34">
        <v>0.15338823510919677</v>
      </c>
      <c r="H204" s="34">
        <v>-0.54677498579629458</v>
      </c>
      <c r="I204" s="34">
        <v>0.21949928405108998</v>
      </c>
      <c r="J204" s="34">
        <v>2.3133739659072228E-3</v>
      </c>
      <c r="K204" s="34">
        <v>-2.7020220141212775E-2</v>
      </c>
      <c r="L204" s="34">
        <v>-6.4975633645091534E-3</v>
      </c>
      <c r="M204" s="34">
        <v>4.6516610008318082E-15</v>
      </c>
      <c r="N204" s="34">
        <v>-3.3946120281166196E-18</v>
      </c>
      <c r="O204" s="34">
        <v>-6.4758913174061813E-17</v>
      </c>
    </row>
    <row r="205" spans="1:15">
      <c r="B205" s="34">
        <v>6.4880000000000004</v>
      </c>
      <c r="C205" s="34">
        <v>-2.542081357137433</v>
      </c>
      <c r="D205" s="34">
        <v>1.7404518399708939</v>
      </c>
      <c r="E205" s="34">
        <v>-0.25987043574206226</v>
      </c>
      <c r="F205" s="34">
        <v>-0.58693402864337885</v>
      </c>
      <c r="G205" s="34">
        <v>-0.2875815579152266</v>
      </c>
      <c r="H205" s="34">
        <v>0.11900199471708339</v>
      </c>
      <c r="I205" s="34">
        <v>-1.1545380098725827E-2</v>
      </c>
      <c r="J205" s="34">
        <v>1.0499898939590576E-2</v>
      </c>
      <c r="K205" s="34">
        <v>3.980592221781977E-2</v>
      </c>
      <c r="L205" s="34">
        <v>-1.2187855788364579E-3</v>
      </c>
      <c r="M205" s="34">
        <v>6.4488345219437804E-15</v>
      </c>
      <c r="N205" s="34">
        <v>-8.6539601176599387E-16</v>
      </c>
      <c r="O205" s="34">
        <v>-4.7431350356742147E-17</v>
      </c>
    </row>
    <row r="206" spans="1:15">
      <c r="B206" s="34">
        <v>3.036</v>
      </c>
      <c r="C206" s="34">
        <v>-3.1153137234182213</v>
      </c>
      <c r="D206" s="34">
        <v>-1.0068144879681378</v>
      </c>
      <c r="E206" s="34">
        <v>-0.35262357497559793</v>
      </c>
      <c r="F206" s="34">
        <v>0.32801107368945848</v>
      </c>
      <c r="G206" s="34">
        <v>-0.50036727434759298</v>
      </c>
      <c r="H206" s="34">
        <v>-1.4740606882955642E-2</v>
      </c>
      <c r="I206" s="34">
        <v>-8.5264932472379665E-2</v>
      </c>
      <c r="J206" s="34">
        <v>0.15413754276162533</v>
      </c>
      <c r="K206" s="34">
        <v>-2.0882571898587193E-2</v>
      </c>
      <c r="L206" s="34">
        <v>-7.0801931219229303E-3</v>
      </c>
      <c r="M206" s="34">
        <v>1.366962099069724E-15</v>
      </c>
      <c r="N206" s="34">
        <v>-5.9502453822704648E-16</v>
      </c>
      <c r="O206" s="34">
        <v>-6.7896065546454892E-18</v>
      </c>
    </row>
    <row r="207" spans="1:15">
      <c r="B207" s="34">
        <v>11.887</v>
      </c>
      <c r="C207" s="34">
        <v>2.3682565826118527</v>
      </c>
      <c r="D207" s="34">
        <v>-0.31910291582763994</v>
      </c>
      <c r="E207" s="34">
        <v>0.65954423736040813</v>
      </c>
      <c r="F207" s="34">
        <v>-0.59005163606871758</v>
      </c>
      <c r="G207" s="34">
        <v>-0.28049425882576523</v>
      </c>
      <c r="H207" s="34">
        <v>-2.3892447257583604E-2</v>
      </c>
      <c r="I207" s="34">
        <v>-0.12356169271310552</v>
      </c>
      <c r="J207" s="34">
        <v>7.9210582352500392E-2</v>
      </c>
      <c r="K207" s="34">
        <v>-4.4685298456425271E-2</v>
      </c>
      <c r="L207" s="34">
        <v>7.6321475580240702E-3</v>
      </c>
      <c r="M207" s="34">
        <v>-7.5547207378789949E-15</v>
      </c>
      <c r="N207" s="34">
        <v>-2.3969625384775605E-16</v>
      </c>
      <c r="O207" s="34">
        <v>-2.549839614601688E-17</v>
      </c>
    </row>
    <row r="208" spans="1:15">
      <c r="B208" s="34">
        <v>2.5880000000000001</v>
      </c>
      <c r="C208" s="34">
        <v>-1.7746569112897079</v>
      </c>
      <c r="D208" s="34">
        <v>-2.1866943869885578</v>
      </c>
      <c r="E208" s="34">
        <v>0.63634948266229241</v>
      </c>
      <c r="F208" s="34">
        <v>-0.30296032692543928</v>
      </c>
      <c r="G208" s="34">
        <v>-0.10785601855603966</v>
      </c>
      <c r="H208" s="34">
        <v>-0.1238991549529672</v>
      </c>
      <c r="I208" s="34">
        <v>0.15878300650105887</v>
      </c>
      <c r="J208" s="34">
        <v>-0.15183076099915649</v>
      </c>
      <c r="K208" s="34">
        <v>3.0906391509132825E-2</v>
      </c>
      <c r="L208" s="34">
        <v>-1.7328171880890905E-3</v>
      </c>
      <c r="M208" s="34">
        <v>-9.0893004928149779E-15</v>
      </c>
      <c r="N208" s="34">
        <v>-5.1299094182736504E-16</v>
      </c>
      <c r="O208" s="34">
        <v>-7.2662357680656297E-17</v>
      </c>
    </row>
    <row r="209" spans="2:15">
      <c r="B209" s="34">
        <v>7.1589999999999998</v>
      </c>
      <c r="C209" s="34">
        <v>1.2181523316230418</v>
      </c>
      <c r="D209" s="34">
        <v>5.7705631094912224E-2</v>
      </c>
      <c r="E209" s="34">
        <v>-1.1611780860658099</v>
      </c>
      <c r="F209" s="34">
        <v>8.6306289233881728E-2</v>
      </c>
      <c r="G209" s="34">
        <v>-0.34549210820100762</v>
      </c>
      <c r="H209" s="34">
        <v>-7.3562232316311871E-2</v>
      </c>
      <c r="I209" s="34">
        <v>0.27492270264183333</v>
      </c>
      <c r="J209" s="34">
        <v>-0.17841094280359776</v>
      </c>
      <c r="K209" s="34">
        <v>-1.7496269440769319E-2</v>
      </c>
      <c r="L209" s="34">
        <v>9.3135544121339779E-3</v>
      </c>
      <c r="M209" s="34">
        <v>3.7712888367735786E-15</v>
      </c>
      <c r="N209" s="34">
        <v>2.7941135438750245E-18</v>
      </c>
      <c r="O209" s="34">
        <v>-1.8726991812049726E-17</v>
      </c>
    </row>
    <row r="210" spans="2:15">
      <c r="B210" s="34">
        <v>6.585</v>
      </c>
      <c r="C210" s="34">
        <v>-0.97954068264502059</v>
      </c>
      <c r="D210" s="34">
        <v>-0.56592390199247289</v>
      </c>
      <c r="E210" s="34">
        <v>-0.77472454508711064</v>
      </c>
      <c r="F210" s="34">
        <v>-0.15574796205972985</v>
      </c>
      <c r="G210" s="34">
        <v>0.206997100049366</v>
      </c>
      <c r="H210" s="34">
        <v>-0.21572780803270064</v>
      </c>
      <c r="I210" s="34">
        <v>-0.65766480214267475</v>
      </c>
      <c r="J210" s="34">
        <v>-3.7789095593139477E-2</v>
      </c>
      <c r="K210" s="34">
        <v>4.7193713300644688E-3</v>
      </c>
      <c r="L210" s="34">
        <v>5.957053763810333E-3</v>
      </c>
      <c r="M210" s="34">
        <v>2.8744367996935694E-15</v>
      </c>
      <c r="N210" s="34">
        <v>3.5821958284293184E-16</v>
      </c>
      <c r="O210" s="34">
        <v>-3.2122045854492746E-17</v>
      </c>
    </row>
    <row r="211" spans="2:15"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</row>
    <row r="212" spans="2:15">
      <c r="B212" s="67" t="s">
        <v>169</v>
      </c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</row>
    <row r="213" spans="2:15">
      <c r="B213" s="34">
        <f t="array" ref="B213">MMULT(TRANSPOSE(B200:B210),B186:B196)</f>
        <v>2422.108596</v>
      </c>
      <c r="C213" s="34">
        <f t="array" ref="C213">MMULT(TRANSPOSE(C200:C210),C186:C196)</f>
        <v>48.614912296938769</v>
      </c>
      <c r="D213" s="34">
        <f t="array" ref="D213">MMULT(TRANSPOSE(D200:D210),D186:D196)</f>
        <v>11.619223225041454</v>
      </c>
      <c r="E213" s="34">
        <f t="array" ref="E213">MMULT(TRANSPOSE(E200:E210),E186:E196)</f>
        <v>4.1414969091552072</v>
      </c>
      <c r="F213" s="34">
        <f t="array" ref="F213">MMULT(TRANSPOSE(F200:F210),F186:F196)</f>
        <v>1.2598411062032471</v>
      </c>
      <c r="G213" s="34">
        <f t="array" ref="G213">MMULT(TRANSPOSE(G200:G210),G186:G196)</f>
        <v>0.80503527240633388</v>
      </c>
      <c r="H213" s="34">
        <f t="array" ref="H213">MMULT(TRANSPOSE(H200:H210),H186:H196)</f>
        <v>0.50825740017637966</v>
      </c>
      <c r="I213" s="34">
        <f t="array" ref="I213">MMULT(TRANSPOSE(I200:I210),I186:I196)</f>
        <v>0.75164922004497803</v>
      </c>
      <c r="J213" s="34">
        <f t="array" ref="J213">MMULT(TRANSPOSE(J200:J210),J186:J196)</f>
        <v>0.13657573379756838</v>
      </c>
      <c r="K213" s="34">
        <f t="array" ref="K213">MMULT(TRANSPOSE(K200:K210),K186:K196)</f>
        <v>9.5400334982416179E-3</v>
      </c>
      <c r="L213" s="34">
        <f t="array" ref="L213">MMULT(TRANSPOSE(L200:L210),L186:L196)</f>
        <v>9.4360288395296072E-4</v>
      </c>
      <c r="M213" s="34">
        <f t="array" ref="M213">MMULT(TRANSPOSE(M200:M210),M186:M196)</f>
        <v>2.3458542072074714E-28</v>
      </c>
      <c r="N213" s="34">
        <f t="array" ref="N213">MMULT(TRANSPOSE(N200:N210),N186:N196)</f>
        <v>2.4965023476041239E-30</v>
      </c>
      <c r="O213" s="34">
        <f t="array" ref="O213">MMULT(TRANSPOSE(O200:O210),O186:O196)</f>
        <v>2.9928797529675324E-32</v>
      </c>
    </row>
    <row r="214" spans="2:15"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</row>
    <row r="215" spans="2:15">
      <c r="B215" s="67" t="s">
        <v>170</v>
      </c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</row>
    <row r="216" spans="2:15">
      <c r="B216" s="34">
        <v>1</v>
      </c>
      <c r="C216" s="34">
        <v>2</v>
      </c>
      <c r="D216" s="34">
        <v>3</v>
      </c>
      <c r="E216" s="34">
        <v>4</v>
      </c>
      <c r="F216" s="34">
        <v>5</v>
      </c>
      <c r="G216" s="34">
        <v>6</v>
      </c>
      <c r="H216" s="34">
        <v>7</v>
      </c>
      <c r="I216" s="34">
        <v>8</v>
      </c>
      <c r="J216" s="34">
        <v>9</v>
      </c>
      <c r="K216" s="34">
        <v>10</v>
      </c>
      <c r="L216" s="34">
        <v>11</v>
      </c>
      <c r="M216" s="34">
        <v>12</v>
      </c>
      <c r="N216" s="34">
        <v>13</v>
      </c>
      <c r="O216" s="34">
        <v>14</v>
      </c>
    </row>
    <row r="217" spans="2:15">
      <c r="B217" s="67" t="s">
        <v>48</v>
      </c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</row>
    <row r="218" spans="2:15">
      <c r="B218" s="34">
        <v>0</v>
      </c>
      <c r="C218" s="34">
        <f t="array" ref="C218">C213/B213</f>
        <v>2.0071318180045289E-2</v>
      </c>
      <c r="D218" s="34">
        <f t="array" ref="D218">D213/C213</f>
        <v>0.23900533141089517</v>
      </c>
      <c r="E218" s="34">
        <f t="array" ref="E218">E213/D213</f>
        <v>0.35643492072943039</v>
      </c>
      <c r="F218" s="34">
        <f t="array" ref="F218">F213/E213</f>
        <v>0.30419945585815555</v>
      </c>
      <c r="G218" s="34">
        <f t="array" ref="G218">G213/F213</f>
        <v>0.63899746439648197</v>
      </c>
      <c r="H218" s="34">
        <f t="array" ref="H218">H213/G213</f>
        <v>0.63134798883674448</v>
      </c>
      <c r="I218" s="34">
        <f t="array" ref="I218">I213/H213</f>
        <v>1.4788751128544997</v>
      </c>
      <c r="J218" s="34">
        <f t="array" ref="J218">J213/I213</f>
        <v>0.18170142422205374</v>
      </c>
      <c r="K218" s="34">
        <f t="array" ref="K218">K213/J213</f>
        <v>6.9851599789914301E-2</v>
      </c>
      <c r="L218" s="34">
        <f t="array" ref="L218">L213/K213</f>
        <v>9.8909808244057207E-2</v>
      </c>
      <c r="M218" s="34">
        <f t="array" ref="M218">M213/L213</f>
        <v>2.486060870628299E-25</v>
      </c>
      <c r="N218" s="34">
        <f t="array" ref="N218">N213/M213</f>
        <v>1.0642188845043296E-2</v>
      </c>
      <c r="O218" s="34">
        <f t="array" ref="O218">O213/N213</f>
        <v>1.1988291362272415E-2</v>
      </c>
    </row>
    <row r="219" spans="2:15"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</row>
    <row r="220" spans="2:15">
      <c r="B220" s="67" t="s">
        <v>34</v>
      </c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</row>
    <row r="221" spans="2:15">
      <c r="B221" s="34">
        <f t="array" ref="B221:B231">B200:B210</f>
        <v>45.479000000000006</v>
      </c>
      <c r="C221" s="34">
        <f t="array" ref="C221">C200+(C$218*B221)</f>
        <v>1.2107439474885098</v>
      </c>
      <c r="D221" s="34">
        <f t="array" ref="D221">D200+(D$218*C221)</f>
        <v>0.20834604972463971</v>
      </c>
      <c r="E221" s="34">
        <f t="array" ref="E221">E200+(E$218*D221)</f>
        <v>0.1873266236044081</v>
      </c>
      <c r="F221" s="34">
        <f t="array" ref="F221">F200+(F$218*E221)</f>
        <v>0.31104555588356719</v>
      </c>
      <c r="G221" s="34">
        <f t="array" ref="G221">G200+(G$218*F221)</f>
        <v>0.35095947054268584</v>
      </c>
      <c r="H221" s="34">
        <f t="array" ref="H221">H200+(H$218*G221)</f>
        <v>0.35470227282582723</v>
      </c>
      <c r="I221" s="34">
        <f t="array" ref="I221">I200+(I$218*H221)</f>
        <v>0.56977074247929171</v>
      </c>
      <c r="J221" s="34">
        <f t="array" ref="J221">J200+(J$218*I221)</f>
        <v>0.11283939279281431</v>
      </c>
      <c r="K221" s="34">
        <f t="array" ref="K221">K200+(K$218*J221)</f>
        <v>2.0185145908121139E-2</v>
      </c>
      <c r="L221" s="34">
        <f t="array" ref="L221">L200+(L$218*K221)</f>
        <v>-4.7658075373001318E-4</v>
      </c>
      <c r="M221" s="34">
        <f t="array" ref="M221">M200+(M$218*L221)</f>
        <v>-7.4506373293215717E-16</v>
      </c>
      <c r="N221" s="34">
        <f t="array" ref="N221">N200+(N$218*M221)</f>
        <v>-5.2824509164540682E-16</v>
      </c>
      <c r="O221" s="34">
        <f t="array" ref="O221">O200+(O$218*N221)</f>
        <v>1.1985458162152134E-16</v>
      </c>
    </row>
    <row r="222" spans="2:15">
      <c r="B222" s="34">
        <v>0</v>
      </c>
      <c r="C222" s="34">
        <f t="array" ref="C222">C201+(C$218*B222)</f>
        <v>3.5327056183264673</v>
      </c>
      <c r="D222" s="34">
        <f t="array" ref="D222">D201+(D$218*C222)</f>
        <v>0.96693145901164268</v>
      </c>
      <c r="E222" s="34">
        <f t="array" ref="E222">E201+(E$218*D222)</f>
        <v>0.44237197758990016</v>
      </c>
      <c r="F222" s="34">
        <f t="array" ref="F222">F201+(F$218*E222)</f>
        <v>0.34717714815308298</v>
      </c>
      <c r="G222" s="34">
        <f t="array" ref="G222">G201+(G$218*F222)</f>
        <v>-7.9303266276275625E-2</v>
      </c>
      <c r="H222" s="34">
        <f t="array" ref="H222">H201+(H$218*G222)</f>
        <v>-0.3743295982040436</v>
      </c>
      <c r="I222" s="34">
        <f t="array" ref="I222">I201+(I$218*H222)</f>
        <v>-0.6277166229934279</v>
      </c>
      <c r="J222" s="34">
        <f t="array" ref="J222">J201+(J$218*I222)</f>
        <v>-2.7119467405697276E-2</v>
      </c>
      <c r="K222" s="34">
        <f t="array" ref="K222">K201+(K$218*J222)</f>
        <v>5.3397378068625517E-2</v>
      </c>
      <c r="L222" s="34">
        <f t="array" ref="L222">L201+(L$218*K222)</f>
        <v>4.22966311318714E-3</v>
      </c>
      <c r="M222" s="34">
        <f t="array" ref="M222">M201+(M$218*L222)</f>
        <v>-2.2393111670505093E-15</v>
      </c>
      <c r="N222" s="34">
        <f t="array" ref="N222">N201+(N$218*M222)</f>
        <v>4.3212708790867172E-16</v>
      </c>
      <c r="O222" s="34">
        <f t="array" ref="O222">O201+(O$218*N222)</f>
        <v>-4.3249513700328527E-19</v>
      </c>
    </row>
    <row r="223" spans="2:15">
      <c r="B223" s="34">
        <v>0</v>
      </c>
      <c r="C223" s="34">
        <f t="array" ref="C223">C202+(C$218*B223)</f>
        <v>1.9213308959064646</v>
      </c>
      <c r="D223" s="34">
        <f t="array" ref="D223">D202+(D$218*C223)</f>
        <v>0.7107642007315047</v>
      </c>
      <c r="E223" s="34">
        <f t="array" ref="E223">E202+(E$218*D223)</f>
        <v>0.20223681956467071</v>
      </c>
      <c r="F223" s="34">
        <f t="array" ref="F223">F202+(F$218*E223)</f>
        <v>-2.4464866648114092E-2</v>
      </c>
      <c r="G223" s="34">
        <f t="array" ref="G223">G202+(G$218*F223)</f>
        <v>-0.15217619578995381</v>
      </c>
      <c r="H223" s="34">
        <f t="array" ref="H223">H202+(H$218*G223)</f>
        <v>-3.152897688245769E-2</v>
      </c>
      <c r="I223" s="34">
        <f t="array" ref="I223">I202+(I$218*H223)</f>
        <v>-0.29056514215667417</v>
      </c>
      <c r="J223" s="34">
        <f t="array" ref="J223">J202+(J$218*I223)</f>
        <v>-0.19865549159590068</v>
      </c>
      <c r="K223" s="34">
        <f t="array" ref="K223">K202+(K$218*J223)</f>
        <v>-3.0195411898283096E-2</v>
      </c>
      <c r="L223" s="34">
        <f t="array" ref="L223">L202+(L$218*K223)</f>
        <v>-2.7133262593598811E-2</v>
      </c>
      <c r="M223" s="34">
        <f t="array" ref="M223">M202+(M$218*L223)</f>
        <v>-1.1796119636709744E-15</v>
      </c>
      <c r="N223" s="34">
        <f t="array" ref="N223">N202+(N$218*M223)</f>
        <v>4.2057105244611928E-17</v>
      </c>
      <c r="O223" s="34">
        <f t="array" ref="O223">O202+(O$218*N223)</f>
        <v>5.9600912729865066E-19</v>
      </c>
    </row>
    <row r="224" spans="2:15">
      <c r="B224" s="34">
        <v>0</v>
      </c>
      <c r="C224" s="34">
        <f t="array" ref="C224">C203+(C$218*B224)</f>
        <v>1.4047372734290284</v>
      </c>
      <c r="D224" s="34">
        <f t="array" ref="D224">D203+(D$218*C224)</f>
        <v>-0.73972200040483083</v>
      </c>
      <c r="E224" s="34">
        <f t="array" ref="E224">E203+(E$218*D224)</f>
        <v>-1.3107861791755795</v>
      </c>
      <c r="F224" s="34">
        <f t="array" ref="F224">F203+(F$218*E224)</f>
        <v>-0.86150814266783282</v>
      </c>
      <c r="G224" s="34">
        <f t="array" ref="G224">G203+(G$218*F224)</f>
        <v>-0.29867975128017543</v>
      </c>
      <c r="H224" s="34">
        <f t="array" ref="H224">H203+(H$218*G224)</f>
        <v>-0.18542783494072584</v>
      </c>
      <c r="I224" s="34">
        <f t="array" ref="I224">I203+(I$218*H224)</f>
        <v>9.3878503593904927E-3</v>
      </c>
      <c r="J224" s="34">
        <f t="array" ref="J224">J203+(J$218*I224)</f>
        <v>0.14729623526200175</v>
      </c>
      <c r="K224" s="34">
        <f t="array" ref="K224">K203+(K$218*J224)</f>
        <v>1.6130460937746526E-2</v>
      </c>
      <c r="L224" s="34">
        <f t="array" ref="L224">L203+(L$218*K224)</f>
        <v>-7.1226838979089888E-3</v>
      </c>
      <c r="M224" s="34">
        <f t="array" ref="M224">M203+(M$218*L224)</f>
        <v>-5.9674487573779234E-16</v>
      </c>
      <c r="N224" s="34">
        <f t="array" ref="N224">N203+(N$218*M224)</f>
        <v>6.7407147448280865E-16</v>
      </c>
      <c r="O224" s="34">
        <f t="array" ref="O224">O203+(O$218*N224)</f>
        <v>-5.0330924243608883E-18</v>
      </c>
    </row>
    <row r="225" spans="2:15">
      <c r="B225" s="34">
        <v>7.7359999999999998</v>
      </c>
      <c r="C225" s="34">
        <f t="array" ref="C225">C204+(C$218*B225)</f>
        <v>-1.5803978419874127</v>
      </c>
      <c r="D225" s="34">
        <f t="array" ref="D225">D204+(D$218*C225)</f>
        <v>0.68426651932246285</v>
      </c>
      <c r="E225" s="34">
        <f t="array" ref="E225">E204+(E$218*D225)</f>
        <v>0.44323593912988168</v>
      </c>
      <c r="F225" s="34">
        <f t="array" ref="F225">F204+(F$218*E225)</f>
        <v>6.5479683971043173E-2</v>
      </c>
      <c r="G225" s="34">
        <f t="array" ref="G225">G204+(G$218*F225)</f>
        <v>0.19522958713617633</v>
      </c>
      <c r="H225" s="34">
        <f t="array" ref="H225">H204+(H$218*G225)</f>
        <v>-0.42351717859644167</v>
      </c>
      <c r="I225" s="34">
        <f t="array" ref="I225">I204+(I$218*H225)</f>
        <v>-0.40682973124154198</v>
      </c>
      <c r="J225" s="34">
        <f t="array" ref="J225">J204+(J$218*I225)</f>
        <v>-7.1608167616556306E-2</v>
      </c>
      <c r="K225" s="34">
        <f t="array" ref="K225">K204+(K$218*J225)</f>
        <v>-3.2022165207253567E-2</v>
      </c>
      <c r="L225" s="34">
        <f t="array" ref="L225">L204+(L$218*K225)</f>
        <v>-9.6648695847181242E-3</v>
      </c>
      <c r="M225" s="34">
        <f t="array" ref="M225">M204+(M$218*L225)</f>
        <v>4.6516610008294054E-15</v>
      </c>
      <c r="N225" s="34">
        <f t="array" ref="N225">N204+(N$218*M225)</f>
        <v>4.6109242785833013E-17</v>
      </c>
      <c r="O225" s="34">
        <f t="array" ref="O225">O204+(O$218*N225)</f>
        <v>-6.4206142137051486E-17</v>
      </c>
    </row>
    <row r="226" spans="2:15">
      <c r="B226" s="34">
        <v>6.4880000000000004</v>
      </c>
      <c r="C226" s="34">
        <f t="array" ref="C226">C205+(C$218*B226)</f>
        <v>-2.411858644785299</v>
      </c>
      <c r="D226" s="34">
        <f t="array" ref="D226">D205+(D$218*C226)</f>
        <v>1.1640047652577512</v>
      </c>
      <c r="E226" s="34">
        <f t="array" ref="E226">E205+(E$218*D226)</f>
        <v>0.1550215104912635</v>
      </c>
      <c r="F226" s="34">
        <f t="array" ref="F226">F205+(F$218*E226)</f>
        <v>-0.53977656950562714</v>
      </c>
      <c r="G226" s="34">
        <f t="array" ref="G226">G205+(G$218*F226)</f>
        <v>-0.63249741716995378</v>
      </c>
      <c r="H226" s="34">
        <f t="array" ref="H226">H205+(H$218*G226)</f>
        <v>-0.2803239775576023</v>
      </c>
      <c r="I226" s="34">
        <f t="array" ref="I226">I205+(I$218*H226)</f>
        <v>-0.42610953404504714</v>
      </c>
      <c r="J226" s="34">
        <f t="array" ref="J226">J205+(J$218*I226)</f>
        <v>-6.6924810270990176E-2</v>
      </c>
      <c r="K226" s="34">
        <f t="array" ref="K226">K205+(K$218*J226)</f>
        <v>3.5131117154754615E-2</v>
      </c>
      <c r="L226" s="34">
        <f t="array" ref="L226">L205+(L$218*K226)</f>
        <v>2.2560264823398295E-3</v>
      </c>
      <c r="M226" s="34">
        <f t="array" ref="M226">M205+(M$218*L226)</f>
        <v>6.4488345219443413E-15</v>
      </c>
      <c r="N226" s="34">
        <f t="array" ref="N226">N205+(N$218*M226)</f>
        <v>-7.9676629695302772E-16</v>
      </c>
      <c r="O226" s="34">
        <f t="array" ref="O226">O205+(O$218*N226)</f>
        <v>-5.6983216872253905E-17</v>
      </c>
    </row>
    <row r="227" spans="2:15">
      <c r="B227" s="34">
        <v>3.036</v>
      </c>
      <c r="C227" s="34">
        <f t="array" ref="C227">C206+(C$218*B227)</f>
        <v>-3.0543772014236037</v>
      </c>
      <c r="D227" s="34">
        <f t="array" ref="D227">D206+(D$218*C227)</f>
        <v>-1.7368269232482687</v>
      </c>
      <c r="E227" s="34">
        <f t="array" ref="E227">E206+(E$218*D227)</f>
        <v>-0.97168934168433507</v>
      </c>
      <c r="F227" s="34">
        <f t="array" ref="F227">F206+(F$218*E227)</f>
        <v>3.2423704685914378E-2</v>
      </c>
      <c r="G227" s="34">
        <f t="array" ref="G227">G206+(G$218*F227)</f>
        <v>-0.47964860926695335</v>
      </c>
      <c r="H227" s="34">
        <f t="array" ref="H227">H206+(H$218*G227)</f>
        <v>-0.31756579169198812</v>
      </c>
      <c r="I227" s="34">
        <f t="array" ref="I227">I206+(I$218*H227)</f>
        <v>-0.55490507849959714</v>
      </c>
      <c r="J227" s="34">
        <f t="array" ref="J227">J206+(J$218*I227)</f>
        <v>5.3310499690198007E-2</v>
      </c>
      <c r="K227" s="34">
        <f t="array" ref="K227">K206+(K$218*J227)</f>
        <v>-1.7158748209627133E-2</v>
      </c>
      <c r="L227" s="34">
        <f t="array" ref="L227">L206+(L$218*K227)</f>
        <v>-8.777361617045211E-3</v>
      </c>
      <c r="M227" s="34">
        <f t="array" ref="M227">M206+(M$218*L227)</f>
        <v>1.3669620990675418E-15</v>
      </c>
      <c r="N227" s="34">
        <f t="array" ref="N227">N206+(N$218*M227)</f>
        <v>-5.8047706942475292E-16</v>
      </c>
      <c r="O227" s="34">
        <f t="array" ref="O227">O206+(O$218*N227)</f>
        <v>-1.374853479202746E-17</v>
      </c>
    </row>
    <row r="228" spans="2:15">
      <c r="B228" s="34">
        <v>11.887</v>
      </c>
      <c r="C228" s="34">
        <f t="array" ref="C228">C207+(C$218*B228)</f>
        <v>2.6068443418180509</v>
      </c>
      <c r="D228" s="34">
        <f t="array" ref="D228">D207+(D$218*C228)</f>
        <v>0.30394678002520015</v>
      </c>
      <c r="E228" s="34">
        <f t="array" ref="E228">E207+(E$218*D228)</f>
        <v>0.76788148380465593</v>
      </c>
      <c r="F228" s="34">
        <f t="array" ref="F228">F207+(F$218*E228)</f>
        <v>-0.35646250653178813</v>
      </c>
      <c r="G228" s="34">
        <f t="array" ref="G228">G207+(G$218*F228)</f>
        <v>-0.50827289665199227</v>
      </c>
      <c r="H228" s="34">
        <f t="array" ref="H228">H207+(H$218*G228)</f>
        <v>-0.34478951833904542</v>
      </c>
      <c r="I228" s="34">
        <f t="array" ref="I228">I207+(I$218*H228)</f>
        <v>-0.63346233055780998</v>
      </c>
      <c r="J228" s="34">
        <f t="array" ref="J228">J207+(J$218*I228)</f>
        <v>-3.5890425300875078E-2</v>
      </c>
      <c r="K228" s="34">
        <f t="array" ref="K228">K207+(K$218*J228)</f>
        <v>-4.7192302080831812E-2</v>
      </c>
      <c r="L228" s="34">
        <f t="array" ref="L228">L207+(L$218*K228)</f>
        <v>2.9643660086133734E-3</v>
      </c>
      <c r="M228" s="34">
        <f t="array" ref="M228">M207+(M$218*L228)</f>
        <v>-7.5547207378782581E-15</v>
      </c>
      <c r="N228" s="34">
        <f t="array" ref="N228">N207+(N$218*M228)</f>
        <v>-3.2009501861182132E-16</v>
      </c>
      <c r="O228" s="34">
        <f t="array" ref="O228">O207+(O$218*N228)</f>
        <v>-2.9335788492747405E-17</v>
      </c>
    </row>
    <row r="229" spans="2:15">
      <c r="B229" s="34">
        <v>2.5880000000000001</v>
      </c>
      <c r="C229" s="34">
        <f t="array" ref="C229">C208+(C$218*B229)</f>
        <v>-1.7227123398397508</v>
      </c>
      <c r="D229" s="34">
        <f t="array" ref="D229">D208+(D$218*C229)</f>
        <v>-2.5984318206975963</v>
      </c>
      <c r="E229" s="34">
        <f t="array" ref="E229">E208+(E$218*D229)</f>
        <v>-0.28982235736888484</v>
      </c>
      <c r="F229" s="34">
        <f t="array" ref="F229">F208+(F$218*E229)</f>
        <v>-0.39112413033258198</v>
      </c>
      <c r="G229" s="34">
        <f t="array" ref="G229">G208+(G$218*F229)</f>
        <v>-0.35778334610283868</v>
      </c>
      <c r="H229" s="34">
        <f t="array" ref="H229">H208+(H$218*G229)</f>
        <v>-0.34978495095427531</v>
      </c>
      <c r="I229" s="34">
        <f t="array" ref="I229">I208+(I$218*H229)</f>
        <v>-0.35850525231625069</v>
      </c>
      <c r="J229" s="34">
        <f t="array" ref="J229">J208+(J$218*I229)</f>
        <v>-0.21697167593610597</v>
      </c>
      <c r="K229" s="34">
        <f t="array" ref="K229">K208+(K$218*J229)</f>
        <v>1.5750572835896971E-2</v>
      </c>
      <c r="L229" s="34">
        <f t="array" ref="L229">L208+(L$218*K229)</f>
        <v>-1.7493104915646484E-4</v>
      </c>
      <c r="M229" s="34">
        <f t="array" ref="M229">M208+(M$218*L229)</f>
        <v>-9.089300492815022E-15</v>
      </c>
      <c r="N229" s="34">
        <f t="array" ref="N229">N208+(N$218*M229)</f>
        <v>-6.0972099414124759E-16</v>
      </c>
      <c r="O229" s="34">
        <f t="array" ref="O229">O208+(O$218*N229)</f>
        <v>-7.9971870608115965E-17</v>
      </c>
    </row>
    <row r="230" spans="2:15">
      <c r="B230" s="34">
        <v>7.1589999999999998</v>
      </c>
      <c r="C230" s="34">
        <f t="array" ref="C230">C209+(C$218*B230)</f>
        <v>1.3618428984739861</v>
      </c>
      <c r="D230" s="34">
        <f t="array" ref="D230">D209+(D$218*C230)</f>
        <v>0.38319334437426134</v>
      </c>
      <c r="E230" s="34">
        <f t="array" ref="E230">E209+(E$218*D230)</f>
        <v>-1.0245945967397248</v>
      </c>
      <c r="F230" s="34">
        <f t="array" ref="F230">F209+(F$218*E230)</f>
        <v>-0.22537482956954885</v>
      </c>
      <c r="G230" s="34">
        <f t="array" ref="G230">G209+(G$218*F230)</f>
        <v>-0.48950605283473858</v>
      </c>
      <c r="H230" s="34">
        <f t="array" ref="H230">H209+(H$218*G230)</f>
        <v>-0.38261089429693723</v>
      </c>
      <c r="I230" s="34">
        <f t="array" ref="I230">I209+(I$218*H230)</f>
        <v>-0.2909110268409108</v>
      </c>
      <c r="J230" s="34">
        <f t="array" ref="J230">J209+(J$218*I230)</f>
        <v>-0.23126989070249135</v>
      </c>
      <c r="K230" s="34">
        <f t="array" ref="K230">K209+(K$218*J230)</f>
        <v>-3.3650841289576967E-2</v>
      </c>
      <c r="L230" s="34">
        <f t="array" ref="L230">L209+(L$218*K230)</f>
        <v>5.9851561529307169E-3</v>
      </c>
      <c r="M230" s="34">
        <f t="array" ref="M230">M209+(M$218*L230)</f>
        <v>3.7712888367750664E-15</v>
      </c>
      <c r="N230" s="34">
        <f t="array" ref="N230">N209+(N$218*M230)</f>
        <v>4.2928881534038946E-17</v>
      </c>
      <c r="O230" s="34">
        <f t="array" ref="O230">O209+(O$218*N230)</f>
        <v>-1.8212347872363191E-17</v>
      </c>
    </row>
    <row r="231" spans="2:15">
      <c r="B231" s="34">
        <v>6.585</v>
      </c>
      <c r="C231" s="34">
        <f t="array" ref="C231">C210+(C$218*B231)</f>
        <v>-0.84737105242942234</v>
      </c>
      <c r="D231" s="34">
        <f t="array" ref="D231">D210+(D$218*C231)</f>
        <v>-0.76845010120636603</v>
      </c>
      <c r="E231" s="34">
        <f t="array" ref="E231">E210+(E$218*D231)</f>
        <v>-1.0486269959951244</v>
      </c>
      <c r="F231" s="34">
        <f t="array" ref="F231">F210+(F$218*E231)</f>
        <v>-0.47473972363961897</v>
      </c>
      <c r="G231" s="34">
        <f t="array" ref="G231">G210+(G$218*F231)</f>
        <v>-9.6360379604637114E-2</v>
      </c>
      <c r="H231" s="34">
        <f t="array" ref="H231">H210+(H$218*G231)</f>
        <v>-0.27656473989963354</v>
      </c>
      <c r="I231" s="34">
        <f t="array" ref="I231">I210+(I$218*H231)</f>
        <v>-1.0666695130733206</v>
      </c>
      <c r="J231" s="34">
        <f t="array" ref="J231">J210+(J$218*I231)</f>
        <v>-0.2316044652928064</v>
      </c>
      <c r="K231" s="34">
        <f t="array" ref="K231">K210+(K$218*J231)</f>
        <v>-1.1458571089125742E-2</v>
      </c>
      <c r="L231" s="34">
        <f t="array" ref="L231">L210+(L$218*K231)</f>
        <v>4.8236886946340079E-3</v>
      </c>
      <c r="M231" s="34">
        <f t="array" ref="M231">M210+(M$218*L231)</f>
        <v>2.8744367996947684E-15</v>
      </c>
      <c r="N231" s="34">
        <f t="array" ref="N231">N210+(N$218*M231)</f>
        <v>3.8880988208842545E-16</v>
      </c>
      <c r="O231" s="34">
        <f t="array" ref="O231">O210+(O$218*N231)</f>
        <v>-2.7460879703485917E-17</v>
      </c>
    </row>
    <row r="232" spans="2:15"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</row>
    <row r="233" spans="2:15">
      <c r="B233" s="67" t="s">
        <v>171</v>
      </c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</row>
    <row r="234" spans="2:15">
      <c r="B234" s="34">
        <f t="array" ref="B234:B244">MMULT($B94:$L104,B221:B231)</f>
        <v>363.83200000000005</v>
      </c>
      <c r="C234" s="34">
        <f t="array" ref="C234:C244">MMULT($B94:$L104,C221:C231)</f>
        <v>2.8271777922461165</v>
      </c>
      <c r="D234" s="34">
        <f t="array" ref="D234:D244">MMULT($B94:$L104,D221:D231)</f>
        <v>-1.1098750881000772</v>
      </c>
      <c r="E234" s="34">
        <f t="array" ref="E234:E244">MMULT($B94:$L104,E221:E231)</f>
        <v>-0.65730799313141142</v>
      </c>
      <c r="F234" s="34">
        <f t="array" ref="F234:F244">MMULT($B94:$L104,F221:F231)</f>
        <v>0.28774452026276282</v>
      </c>
      <c r="G234" s="34">
        <f t="array" ref="G234:G244">MMULT($B94:$L104,G221:G231)</f>
        <v>8.7877179303863351E-2</v>
      </c>
      <c r="H234" s="34">
        <f t="array" ref="H234:H244">MMULT($B94:$L104,H221:H231)</f>
        <v>0.10775885844486699</v>
      </c>
      <c r="I234" s="34">
        <f t="array" ref="I234:I244">MMULT($B94:$L104,I221:I231)</f>
        <v>0.25100273078056379</v>
      </c>
      <c r="J234" s="34">
        <f t="array" ref="J234:J244">MMULT($B94:$L104,J221:J231)</f>
        <v>-1.1083185879927127E-2</v>
      </c>
      <c r="K234" s="34">
        <f t="array" ref="K234:K244">MMULT($B94:$L104,K221:K231)</f>
        <v>5.069508347108434E-2</v>
      </c>
      <c r="L234" s="34">
        <f t="array" ref="L234:L244">MMULT($B94:$L104,L221:L231)</f>
        <v>-5.9239901885119635E-3</v>
      </c>
      <c r="M234" s="34">
        <f t="array" ref="M234:M244">MMULT($B94:$L104,M221:M231)</f>
        <v>-2.7462841029072579E-15</v>
      </c>
      <c r="N234" s="34">
        <f t="array" ref="N234:N244">MMULT($B94:$L104,N221:N231)</f>
        <v>-5.5269270142404001E-15</v>
      </c>
      <c r="O234" s="34">
        <f t="array" ref="O234:O244">MMULT($B94:$L104,O221:O231)</f>
        <v>5.490632908726041E-16</v>
      </c>
    </row>
    <row r="235" spans="2:15">
      <c r="B235" s="34">
        <v>-28.448</v>
      </c>
      <c r="C235" s="34">
        <v>25.441403616186786</v>
      </c>
      <c r="D235" s="34">
        <v>0.14222546721281626</v>
      </c>
      <c r="E235" s="34">
        <v>-0.53557634849359859</v>
      </c>
      <c r="F235" s="34">
        <v>1.4513293543655528</v>
      </c>
      <c r="G235" s="34">
        <v>0.10646664789232307</v>
      </c>
      <c r="H235" s="34">
        <v>-0.30659289233126996</v>
      </c>
      <c r="I235" s="34">
        <v>-1.126165253197817</v>
      </c>
      <c r="J235" s="34">
        <v>0.11722882981840493</v>
      </c>
      <c r="K235" s="34">
        <v>0.19330665741896341</v>
      </c>
      <c r="L235" s="34">
        <v>-2.5196078340026492E-3</v>
      </c>
      <c r="M235" s="34">
        <v>-3.2934592553158296E-14</v>
      </c>
      <c r="N235" s="34">
        <v>3.9459510396964968E-15</v>
      </c>
      <c r="O235" s="34">
        <v>2.3621165417353542E-16</v>
      </c>
    </row>
    <row r="236" spans="2:15">
      <c r="B236" s="34">
        <v>-15.472</v>
      </c>
      <c r="C236" s="34">
        <v>12.457493990020687</v>
      </c>
      <c r="D236" s="34">
        <v>1.7306910225612313</v>
      </c>
      <c r="E236" s="34">
        <v>0.16261055802414903</v>
      </c>
      <c r="F236" s="34">
        <v>0.14282318026665436</v>
      </c>
      <c r="G236" s="34">
        <v>-0.92629102791848972</v>
      </c>
      <c r="H236" s="34">
        <v>0.37811782834146668</v>
      </c>
      <c r="I236" s="34">
        <v>-0.68575258698036645</v>
      </c>
      <c r="J236" s="34">
        <v>-0.47986960696028669</v>
      </c>
      <c r="K236" s="34">
        <v>2.685547278828336E-2</v>
      </c>
      <c r="L236" s="34">
        <v>-5.7840385498173046E-2</v>
      </c>
      <c r="M236" s="34">
        <v>-1.5081469059722243E-14</v>
      </c>
      <c r="N236" s="34">
        <v>4.6607991807084153E-16</v>
      </c>
      <c r="O236" s="34">
        <v>1.2976781651899564E-16</v>
      </c>
    </row>
    <row r="237" spans="2:15">
      <c r="B237" s="34">
        <v>-11.312000000000001</v>
      </c>
      <c r="C237" s="34">
        <v>18.503728562472975</v>
      </c>
      <c r="D237" s="34">
        <v>-0.16204570730418277</v>
      </c>
      <c r="E237" s="34">
        <v>-2.7242011375963928</v>
      </c>
      <c r="F237" s="34">
        <v>-2.0186700089077796</v>
      </c>
      <c r="G237" s="34">
        <v>1.1454993686130135</v>
      </c>
      <c r="H237" s="34">
        <v>-0.34377857806420786</v>
      </c>
      <c r="I237" s="34">
        <v>0.96503427229188066</v>
      </c>
      <c r="J237" s="34">
        <v>0.51768592718733775</v>
      </c>
      <c r="K237" s="34">
        <v>4.9952318722103088E-2</v>
      </c>
      <c r="L237" s="34">
        <v>-2.0883271793756181E-2</v>
      </c>
      <c r="M237" s="34">
        <v>-1.5606222911196039E-14</v>
      </c>
      <c r="N237" s="34">
        <v>5.9290089613813008E-15</v>
      </c>
      <c r="O237" s="34">
        <v>5.6692496357064409E-17</v>
      </c>
    </row>
    <row r="238" spans="2:15">
      <c r="B238" s="34">
        <v>76.272999999999996</v>
      </c>
      <c r="C238" s="34">
        <v>-20.87216962703441</v>
      </c>
      <c r="D238" s="34">
        <v>4.9328634167946417</v>
      </c>
      <c r="E238" s="34">
        <v>1.2526116502794804</v>
      </c>
      <c r="F238" s="34">
        <v>-0.62922832781078086</v>
      </c>
      <c r="G238" s="34">
        <v>3.2251913480161409</v>
      </c>
      <c r="H238" s="34">
        <v>-0.9392420196125234</v>
      </c>
      <c r="I238" s="34">
        <v>1.5185392885178597</v>
      </c>
      <c r="J238" s="34">
        <v>0.10866341369248186</v>
      </c>
      <c r="K238" s="34">
        <v>-7.0410264209919624E-2</v>
      </c>
      <c r="L238" s="34">
        <v>-1.5564135084639018E-2</v>
      </c>
      <c r="M238" s="34">
        <v>5.6882016458144637E-14</v>
      </c>
      <c r="N238" s="34">
        <v>5.2460057515178638E-16</v>
      </c>
      <c r="O238" s="34">
        <v>-3.0576310404549487E-16</v>
      </c>
    </row>
    <row r="239" spans="2:15">
      <c r="B239" s="34">
        <v>72.716999999999999</v>
      </c>
      <c r="C239" s="34">
        <v>-31.950191396887195</v>
      </c>
      <c r="D239" s="34">
        <v>11.438370166734263</v>
      </c>
      <c r="E239" s="34">
        <v>1.5247339447886155</v>
      </c>
      <c r="F239" s="34">
        <v>-0.84565177924062529</v>
      </c>
      <c r="G239" s="34">
        <v>-1.8728629511552037</v>
      </c>
      <c r="H239" s="34">
        <v>0.16001526451036197</v>
      </c>
      <c r="I239" s="34">
        <v>-0.15413809456098126</v>
      </c>
      <c r="J239" s="34">
        <v>-0.1085612802691221</v>
      </c>
      <c r="K239" s="34">
        <v>0.14074983305164834</v>
      </c>
      <c r="L239" s="34">
        <v>-2.9194549285846611E-3</v>
      </c>
      <c r="M239" s="34">
        <v>8.9375555567538335E-14</v>
      </c>
      <c r="N239" s="34">
        <v>-6.992742096232344E-15</v>
      </c>
      <c r="O239" s="34">
        <v>-1.2743612008887989E-16</v>
      </c>
    </row>
    <row r="240" spans="2:15">
      <c r="B240" s="34">
        <v>49.535000000000004</v>
      </c>
      <c r="C240" s="34">
        <v>-15.730632089042142</v>
      </c>
      <c r="D240" s="34">
        <v>-3.7408361209472938</v>
      </c>
      <c r="E240" s="34">
        <v>-3.1730427211811731</v>
      </c>
      <c r="F240" s="34">
        <v>2.3401163925521695</v>
      </c>
      <c r="G240" s="34">
        <v>-2.2369625817353125</v>
      </c>
      <c r="H240" s="34">
        <v>8.6443474099181739E-2</v>
      </c>
      <c r="I240" s="34">
        <v>-1.6738749961665338</v>
      </c>
      <c r="J240" s="34">
        <v>0.64834479724433325</v>
      </c>
      <c r="K240" s="34">
        <v>-4.7353963327666899E-2</v>
      </c>
      <c r="L240" s="34">
        <v>-1.6959754910094296E-2</v>
      </c>
      <c r="M240" s="34">
        <v>2.3974312118864253E-14</v>
      </c>
      <c r="N240" s="34">
        <v>-5.0287932514017408E-15</v>
      </c>
      <c r="O240" s="34">
        <v>2.7880236633615937E-16</v>
      </c>
    </row>
    <row r="241" spans="2:15">
      <c r="B241" s="34">
        <v>76.652074074074079</v>
      </c>
      <c r="C241" s="34">
        <v>20.049266724974949</v>
      </c>
      <c r="D241" s="34">
        <v>-5.5961624467716167</v>
      </c>
      <c r="E241" s="34">
        <v>5.8254764114330655</v>
      </c>
      <c r="F241" s="34">
        <v>-0.87447999412134314</v>
      </c>
      <c r="G241" s="34">
        <v>-1.1819957373434733</v>
      </c>
      <c r="H241" s="34">
        <v>0.12216714964675157</v>
      </c>
      <c r="I241" s="34">
        <v>-1.4177607847051596</v>
      </c>
      <c r="J241" s="34">
        <v>0.45896010226264494</v>
      </c>
      <c r="K241" s="34">
        <v>-0.17949358295789145</v>
      </c>
      <c r="L241" s="34">
        <v>1.8281895676132524E-2</v>
      </c>
      <c r="M241" s="34">
        <v>-8.9385257169196478E-14</v>
      </c>
      <c r="N241" s="34">
        <v>-1.8311675884544461E-15</v>
      </c>
      <c r="O241" s="34">
        <v>1.2917454875430684E-16</v>
      </c>
    </row>
    <row r="242" spans="2:15">
      <c r="B242" s="34">
        <v>35.131391409614011</v>
      </c>
      <c r="C242" s="34">
        <v>3.0740395007696897</v>
      </c>
      <c r="D242" s="34">
        <v>-16.142909155219574</v>
      </c>
      <c r="E242" s="34">
        <v>4.378957433466085</v>
      </c>
      <c r="F242" s="34">
        <v>-0.55115732002735096</v>
      </c>
      <c r="G242" s="34">
        <v>7.3900175212713415E-2</v>
      </c>
      <c r="H242" s="34">
        <v>-0.34649077318672428</v>
      </c>
      <c r="I242" s="34">
        <v>2.1717762875070075</v>
      </c>
      <c r="J242" s="34">
        <v>-0.67693180479287529</v>
      </c>
      <c r="K242" s="34">
        <v>0.11198039966164806</v>
      </c>
      <c r="L242" s="34">
        <v>-4.1507561033657658E-3</v>
      </c>
      <c r="M242" s="34">
        <v>-1.0479741201839427E-13</v>
      </c>
      <c r="N242" s="34">
        <v>-3.7643487204351364E-15</v>
      </c>
      <c r="O242" s="34">
        <v>-2.8085619633248905E-16</v>
      </c>
    </row>
    <row r="243" spans="2:15">
      <c r="B243" s="34">
        <v>47.840169187391787</v>
      </c>
      <c r="C243" s="34">
        <v>8.6576081214723448</v>
      </c>
      <c r="D243" s="34">
        <v>6.9698984590471227</v>
      </c>
      <c r="E243" s="34">
        <v>-5.8156328429583644</v>
      </c>
      <c r="F243" s="34">
        <v>1.2198031376719973</v>
      </c>
      <c r="G243" s="34">
        <v>-1.2526020459003879</v>
      </c>
      <c r="H243" s="34">
        <v>-0.42714691983565667</v>
      </c>
      <c r="I243" s="34">
        <v>3.1696575120638002</v>
      </c>
      <c r="J243" s="34">
        <v>-0.59609257757376011</v>
      </c>
      <c r="K243" s="34">
        <v>-9.198062421660444E-2</v>
      </c>
      <c r="L243" s="34">
        <v>2.2309504479819265E-2</v>
      </c>
      <c r="M243" s="34">
        <v>4.6048768628456236E-14</v>
      </c>
      <c r="N243" s="34">
        <v>1.8398293530254487E-16</v>
      </c>
      <c r="O243" s="34">
        <v>2.1846673077342973E-16</v>
      </c>
    </row>
    <row r="244" spans="2:15">
      <c r="B244" s="34">
        <v>60.91536532892016</v>
      </c>
      <c r="C244" s="34">
        <v>-3.0858220353636474</v>
      </c>
      <c r="D244" s="34">
        <v>1.1939771284691512</v>
      </c>
      <c r="E244" s="34">
        <v>-2.8855997049352946</v>
      </c>
      <c r="F244" s="34">
        <v>-1.0247318368114593</v>
      </c>
      <c r="G244" s="34">
        <v>1.9472155569297298</v>
      </c>
      <c r="H244" s="34">
        <v>0.54169350482303247</v>
      </c>
      <c r="I244" s="34">
        <v>-4.3341007435705485</v>
      </c>
      <c r="J244" s="34">
        <v>-0.15746843396827792</v>
      </c>
      <c r="K244" s="34">
        <v>-4.2463092433015909E-3</v>
      </c>
      <c r="L244" s="34">
        <v>1.4269409051510543E-2</v>
      </c>
      <c r="M244" s="34">
        <v>3.0746680822838047E-14</v>
      </c>
      <c r="N244" s="34">
        <v>3.337012547952482E-15</v>
      </c>
      <c r="O244" s="34">
        <v>2.042639415578454E-16</v>
      </c>
    </row>
    <row r="245" spans="2:15"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</row>
    <row r="246" spans="2:15"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</row>
    <row r="247" spans="2:15">
      <c r="B247" s="67" t="s">
        <v>172</v>
      </c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</row>
    <row r="248" spans="2:15">
      <c r="B248" s="34">
        <f t="array" ref="B248">B213/(MMULT(TRANSPOSE(B221:B231),B234:B244))</f>
        <v>0.12418115924938369</v>
      </c>
      <c r="C248" s="34">
        <f t="array" ref="C248">C213/(MMULT(TRANSPOSE(C221:C231),C234:C244))</f>
        <v>0.13403779476343169</v>
      </c>
      <c r="D248" s="34">
        <f t="array" ref="D248">D213/(MMULT(TRANSPOSE(D221:D231),D234:D244))</f>
        <v>0.17487826032509513</v>
      </c>
      <c r="E248" s="34">
        <f t="array" ref="E248">E213/(MMULT(TRANSPOSE(E221:E231),E234:E244))</f>
        <v>0.21450535289726211</v>
      </c>
      <c r="F248" s="34">
        <f t="array" ref="F248">F213/(MMULT(TRANSPOSE(F221:F231),F234:F244))</f>
        <v>0.35399023342322233</v>
      </c>
      <c r="G248" s="34">
        <f t="array" ref="G248">G213/(MMULT(TRANSPOSE(G221:G231),G234:G244))</f>
        <v>0.21709199404127488</v>
      </c>
      <c r="H248" s="34">
        <f t="array" ref="H248">H213/(MMULT(TRANSPOSE(H221:H231),H234:H244))</f>
        <v>0.81584325854959594</v>
      </c>
      <c r="I248" s="34">
        <f t="array" ref="I248">I213/(MMULT(TRANSPOSE(I221:I231),I234:I244))</f>
        <v>0.14302291137765871</v>
      </c>
      <c r="J248" s="34">
        <f t="array" ref="J248">J213/(MMULT(TRANSPOSE(J221:J231),J234:J244))</f>
        <v>0.26994913108596286</v>
      </c>
      <c r="K248" s="34">
        <f t="array" ref="K248">K213/(MMULT(TRANSPOSE(K221:K231),K234:K244))</f>
        <v>0.29147251479582326</v>
      </c>
      <c r="L248" s="34">
        <f t="array" ref="L248">L213/(MMULT(TRANSPOSE(L221:L231),L234:L244))</f>
        <v>0.41747024998045396</v>
      </c>
      <c r="M248" s="34">
        <f t="array" ref="M248">M213/(MMULT(TRANSPOSE(M221:M231),M234:M244))</f>
        <v>8.1837035722621465E-2</v>
      </c>
      <c r="N248" s="34">
        <f t="array" ref="N248">N213/(MMULT(TRANSPOSE(N221:N231),N234:N244))</f>
        <v>0.1169733775609953</v>
      </c>
      <c r="O248" s="34">
        <f t="array" ref="O248">O213/(MMULT(TRANSPOSE(O221:O231),O234:O244))</f>
        <v>0.30651825438926134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Inverses</vt:lpstr>
      <vt:lpstr>SingleMarkerRegression</vt:lpstr>
      <vt:lpstr>ShrinkageExample</vt:lpstr>
      <vt:lpstr>ShrinkageWithMoreData</vt:lpstr>
      <vt:lpstr>FittingMultipleMarkers</vt:lpstr>
      <vt:lpstr>TooManyMarkers</vt:lpstr>
      <vt:lpstr>FiveAnimalExample</vt:lpstr>
      <vt:lpstr>TenAnimalExampleWithMean</vt:lpstr>
      <vt:lpstr>TenAnimalExampleWithoutMean</vt:lpstr>
      <vt:lpstr>HendersonsEquations</vt:lpstr>
      <vt:lpstr>TierTransformation</vt:lpstr>
      <vt:lpstr>TierGeneticGroups</vt:lpstr>
      <vt:lpstr>QuaasGeneticGroups</vt:lpstr>
      <vt:lpstr>ClassicalGeneticGroups</vt:lpstr>
      <vt:lpstr>QuaasRandomGeneticGroups</vt:lpstr>
      <vt:lpstr>TierRandomGeneticGroups</vt:lpstr>
      <vt:lpstr>PCGSolver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Hickey</dc:creator>
  <cp:lastModifiedBy>John Hickey</cp:lastModifiedBy>
  <dcterms:created xsi:type="dcterms:W3CDTF">2013-08-05T13:43:39Z</dcterms:created>
  <dcterms:modified xsi:type="dcterms:W3CDTF">2016-03-22T02:02:37Z</dcterms:modified>
</cp:coreProperties>
</file>