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SANAN\HUMACODE\wwebjs-bot-sheet-v2\"/>
    </mc:Choice>
  </mc:AlternateContent>
  <bookViews>
    <workbookView xWindow="0" yWindow="0" windowWidth="20490" windowHeight="7905"/>
  </bookViews>
  <sheets>
    <sheet name="DATA PEMBIAYAAN" sheetId="3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PEMBIAYAAN'!$A$11:$P$163</definedName>
    <definedName name="_xlnm.Print_Area" localSheetId="0">'DATA PEMBIAYAAN'!$A$1:$Q$158</definedName>
    <definedName name="_xlnm.Print_Titles" localSheetId="0">'DATA PEMBIAYAAN'!$10:$11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3" l="1"/>
  <c r="L26" i="3"/>
  <c r="M39" i="3"/>
  <c r="L39" i="3"/>
  <c r="L33" i="3"/>
  <c r="M33" i="3"/>
  <c r="M24" i="3"/>
  <c r="L24" i="3"/>
  <c r="N13" i="3"/>
  <c r="N14" i="3"/>
  <c r="N15" i="3"/>
  <c r="N16" i="3"/>
  <c r="N17" i="3"/>
  <c r="N18" i="3"/>
  <c r="N19" i="3"/>
  <c r="N20" i="3"/>
  <c r="N21" i="3"/>
  <c r="N22" i="3"/>
  <c r="N23" i="3"/>
  <c r="N25" i="3"/>
  <c r="N43" i="3"/>
  <c r="N44" i="3"/>
  <c r="N45" i="3"/>
  <c r="N46" i="3"/>
  <c r="N12" i="3"/>
  <c r="M17" i="3"/>
  <c r="L17" i="3"/>
  <c r="H9" i="3"/>
  <c r="H13" i="3" s="1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12" i="3"/>
  <c r="K12" i="3"/>
  <c r="J37" i="3"/>
  <c r="I37" i="3"/>
  <c r="J35" i="3"/>
  <c r="I35" i="3"/>
  <c r="J34" i="3"/>
  <c r="I34" i="3"/>
  <c r="J28" i="3"/>
  <c r="I28" i="3"/>
  <c r="I27" i="3"/>
  <c r="D13" i="3"/>
  <c r="N26" i="3" l="1"/>
  <c r="N33" i="3"/>
  <c r="N24" i="3"/>
  <c r="H17" i="3"/>
  <c r="H18" i="3"/>
  <c r="H19" i="3"/>
  <c r="H28" i="3"/>
  <c r="N28" i="3" s="1"/>
  <c r="H35" i="3"/>
  <c r="N35" i="3" s="1"/>
  <c r="H26" i="3"/>
  <c r="H33" i="3"/>
  <c r="H40" i="3"/>
  <c r="N40" i="3" s="1"/>
  <c r="H32" i="3"/>
  <c r="N32" i="3" s="1"/>
  <c r="H24" i="3"/>
  <c r="H16" i="3"/>
  <c r="H36" i="3"/>
  <c r="N36" i="3" s="1"/>
  <c r="H27" i="3"/>
  <c r="N27" i="3" s="1"/>
  <c r="H34" i="3"/>
  <c r="N34" i="3" s="1"/>
  <c r="H25" i="3"/>
  <c r="H39" i="3"/>
  <c r="N39" i="3" s="1"/>
  <c r="H31" i="3"/>
  <c r="N31" i="3" s="1"/>
  <c r="H23" i="3"/>
  <c r="H15" i="3"/>
  <c r="H38" i="3"/>
  <c r="N38" i="3" s="1"/>
  <c r="H30" i="3"/>
  <c r="N30" i="3" s="1"/>
  <c r="H22" i="3"/>
  <c r="H14" i="3"/>
  <c r="H20" i="3"/>
  <c r="H42" i="3"/>
  <c r="N42" i="3" s="1"/>
  <c r="H41" i="3"/>
  <c r="N41" i="3" s="1"/>
  <c r="H37" i="3"/>
  <c r="N37" i="3" s="1"/>
  <c r="H29" i="3"/>
  <c r="N29" i="3" s="1"/>
  <c r="H21" i="3"/>
  <c r="H12" i="3"/>
  <c r="V42" i="3"/>
  <c r="AB36" i="3"/>
  <c r="AB34" i="3"/>
  <c r="AB33" i="3"/>
  <c r="AB32" i="3"/>
  <c r="AB31" i="3"/>
  <c r="V31" i="3"/>
  <c r="J159" i="3" l="1"/>
  <c r="D160" i="3"/>
  <c r="I159" i="3"/>
  <c r="N159" i="3" l="1"/>
  <c r="P161" i="3" s="1"/>
  <c r="K159" i="3"/>
  <c r="N160" i="3" l="1"/>
  <c r="M21" i="3" l="1"/>
  <c r="M159" i="3" s="1"/>
  <c r="M160" i="3" s="1"/>
  <c r="L21" i="3"/>
  <c r="L159" i="3" s="1"/>
  <c r="L160" i="3" l="1"/>
  <c r="N161" i="3"/>
</calcChain>
</file>

<file path=xl/sharedStrings.xml><?xml version="1.0" encoding="utf-8"?>
<sst xmlns="http://schemas.openxmlformats.org/spreadsheetml/2006/main" count="122" uniqueCount="92">
  <si>
    <t>BADAN USAHA MILIK DESA BERSAMA PANGKALAN LADA MAKMUR</t>
  </si>
  <si>
    <t>KECAMATAN PANGKALAN  LADA</t>
  </si>
  <si>
    <t>KABUPATEN KOTAWARINGIN BARAT</t>
  </si>
  <si>
    <t xml:space="preserve">PROVINSI KALIMANTAN TENGAH </t>
  </si>
  <si>
    <t>NO</t>
  </si>
  <si>
    <t>DESA</t>
  </si>
  <si>
    <t>KELOMPOK</t>
  </si>
  <si>
    <t xml:space="preserve">ALOKASI </t>
  </si>
  <si>
    <t>TANGGAL</t>
  </si>
  <si>
    <t xml:space="preserve">JANGKA </t>
  </si>
  <si>
    <t xml:space="preserve">TANGGAL </t>
  </si>
  <si>
    <t>PERIODE</t>
  </si>
  <si>
    <t>ANGSURAN</t>
  </si>
  <si>
    <t>JUMLAH</t>
  </si>
  <si>
    <t>TUNGGAKAN BULAN LALU</t>
  </si>
  <si>
    <t>KETERANGAN TARJET DAN RELAKSASI</t>
  </si>
  <si>
    <t>PINJAMAN</t>
  </si>
  <si>
    <t>REALISASI</t>
  </si>
  <si>
    <t>WAKTU</t>
  </si>
  <si>
    <t>POKOK</t>
  </si>
  <si>
    <t>JASA</t>
  </si>
  <si>
    <t>PANGKALAN DEWA</t>
  </si>
  <si>
    <t>LADA MANDALA JAYA</t>
  </si>
  <si>
    <t>PANGKALAN TIGA</t>
  </si>
  <si>
    <t>PANGKALAN DURIN</t>
  </si>
  <si>
    <t>SUMBER AGUNG</t>
  </si>
  <si>
    <t>MAKARTI JAYA</t>
  </si>
  <si>
    <t>PURBASARI</t>
  </si>
  <si>
    <t>KADIPI ATAS</t>
  </si>
  <si>
    <t>PANDU SANJAYA</t>
  </si>
  <si>
    <t>WINARTI</t>
  </si>
  <si>
    <t>JOKO PRAMONO</t>
  </si>
  <si>
    <t>DWI HUMI SUNDARI</t>
  </si>
  <si>
    <t>SUYAMTO</t>
  </si>
  <si>
    <t>ARFAN RATNA</t>
  </si>
  <si>
    <t>PAINAH</t>
  </si>
  <si>
    <t>MIA YUMIATI</t>
  </si>
  <si>
    <t>JUM'AH</t>
  </si>
  <si>
    <t>KARMAT</t>
  </si>
  <si>
    <t>SULISTIO</t>
  </si>
  <si>
    <t>SUDIONO</t>
  </si>
  <si>
    <t>MAHRUTIN EKAWATI</t>
  </si>
  <si>
    <t>RIDHO MUSTAQIM</t>
  </si>
  <si>
    <t>ROIHATUL JANNAH</t>
  </si>
  <si>
    <t>SURANTO</t>
  </si>
  <si>
    <t>SUPARMIN</t>
  </si>
  <si>
    <t>WISNU TRIADI WIDODO</t>
  </si>
  <si>
    <t>YOGA ADETYA GUMELAR</t>
  </si>
  <si>
    <t>MAR'ATUSH SHOLIKHAH</t>
  </si>
  <si>
    <t>ARIFIN</t>
  </si>
  <si>
    <t>SUTIKNO</t>
  </si>
  <si>
    <t>SRI SUSANTO</t>
  </si>
  <si>
    <t>SUTRISNO</t>
  </si>
  <si>
    <t>ADI WIBOWO</t>
  </si>
  <si>
    <t>SUTINI</t>
  </si>
  <si>
    <t>SUPARMAN</t>
  </si>
  <si>
    <t>RIANTO</t>
  </si>
  <si>
    <t>ARMIYANA</t>
  </si>
  <si>
    <t>ANDRIYANTO</t>
  </si>
  <si>
    <t>SEFTYO HARI. W</t>
  </si>
  <si>
    <t>CAHYO GUNAWAN</t>
  </si>
  <si>
    <t>NOMOR WA PEMINJAM</t>
  </si>
  <si>
    <t>+62 813-4452-7872</t>
  </si>
  <si>
    <t>+62 813-4919-8501</t>
  </si>
  <si>
    <t>+62 853-4844-5711</t>
  </si>
  <si>
    <t>+62 821-5614-2760</t>
  </si>
  <si>
    <t>+62 853-5053-2773</t>
  </si>
  <si>
    <t>+62 813-1611-2893</t>
  </si>
  <si>
    <t>+62 823-2561-8362</t>
  </si>
  <si>
    <t>+62 853-9037-7122</t>
  </si>
  <si>
    <t>+62 821-5789-2292</t>
  </si>
  <si>
    <t>+62 821-5724-2433</t>
  </si>
  <si>
    <t>+62 813-3651-7447</t>
  </si>
  <si>
    <t>+62 853-4596-1555</t>
  </si>
  <si>
    <t>+62 813-4789-3355</t>
  </si>
  <si>
    <t>+62 853-4665-1504</t>
  </si>
  <si>
    <t>+62 821-5878-4272</t>
  </si>
  <si>
    <t>+62 813-5272-1719</t>
  </si>
  <si>
    <t>+62 813-5055-7686</t>
  </si>
  <si>
    <t>+62 857-5297-3275</t>
  </si>
  <si>
    <t>+62 812-5158-1808</t>
  </si>
  <si>
    <t>+62 853-3075-2341</t>
  </si>
  <si>
    <t>+62 813-4789-2437</t>
  </si>
  <si>
    <t>+62 822-5143-3746</t>
  </si>
  <si>
    <t>+62 857-3557-7928</t>
  </si>
  <si>
    <t>+62 812-5167-193</t>
  </si>
  <si>
    <t>+62 812-5442-5059</t>
  </si>
  <si>
    <t>+62 822-5141-7713</t>
  </si>
  <si>
    <t>+62 813-4803-1765</t>
  </si>
  <si>
    <t>+62 856-5136-0947</t>
  </si>
  <si>
    <t>+62 822-5530-4116</t>
  </si>
  <si>
    <t>DAFTAR ANGSURAN BULAN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</si>
</sst>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dd/mm/yyyy;@"/>
    <numFmt numFmtId="166" formatCode="[$-409]d\-mmm\-yy;@"/>
    <numFmt numFmtId="167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1"/>
      <color theme="1"/>
      <name val="Bookman Old Style"/>
      <family val="1"/>
    </font>
    <font>
      <b/>
      <sz val="20"/>
      <color theme="1"/>
      <name val="Bookman Old Style"/>
      <family val="1"/>
    </font>
    <font>
      <sz val="11"/>
      <name val="Bookman Old Style"/>
      <family val="1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4"/>
      <color theme="1"/>
      <name val="Bookman Old Style"/>
      <family val="1"/>
    </font>
    <font>
      <sz val="16"/>
      <color theme="1"/>
      <name val="Bookman Old Style"/>
      <family val="1"/>
    </font>
    <font>
      <sz val="16"/>
      <name val="Bookman Old Style"/>
      <family val="1"/>
    </font>
    <font>
      <sz val="10"/>
      <name val="Arial"/>
      <family val="2"/>
    </font>
    <font>
      <sz val="11"/>
      <name val="Bookman Old Style"/>
      <family val="1"/>
      <charset val="1"/>
    </font>
    <font>
      <sz val="11"/>
      <color theme="1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Bookman Old Style"/>
      <family val="1"/>
      <charset val="1"/>
    </font>
    <font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3" fillId="0" borderId="0" xfId="1" applyFont="1" applyFill="1" applyBorder="1" applyAlignment="1">
      <alignment vertical="center"/>
    </xf>
    <xf numFmtId="164" fontId="3" fillId="0" borderId="0" xfId="1" applyFont="1" applyFill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8" fillId="2" borderId="0" xfId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3" fillId="3" borderId="1" xfId="4" applyNumberFormat="1" applyFont="1" applyFill="1" applyBorder="1" applyAlignment="1" applyProtection="1">
      <alignment horizontal="center" vertical="center"/>
      <protection locked="0"/>
    </xf>
    <xf numFmtId="0" fontId="13" fillId="3" borderId="1" xfId="3" applyFont="1" applyFill="1" applyBorder="1" applyAlignment="1" applyProtection="1">
      <alignment horizontal="left" vertical="center"/>
      <protection locked="0"/>
    </xf>
    <xf numFmtId="164" fontId="13" fillId="3" borderId="1" xfId="4" applyFont="1" applyFill="1" applyBorder="1" applyAlignment="1" applyProtection="1">
      <alignment vertical="center"/>
      <protection locked="0"/>
    </xf>
    <xf numFmtId="0" fontId="14" fillId="3" borderId="1" xfId="0" applyFont="1" applyFill="1" applyBorder="1"/>
    <xf numFmtId="164" fontId="14" fillId="3" borderId="1" xfId="0" applyNumberFormat="1" applyFont="1" applyFill="1" applyBorder="1"/>
    <xf numFmtId="166" fontId="14" fillId="3" borderId="1" xfId="0" applyNumberFormat="1" applyFont="1" applyFill="1" applyBorder="1" applyAlignment="1">
      <alignment horizontal="center"/>
    </xf>
    <xf numFmtId="0" fontId="16" fillId="3" borderId="1" xfId="0" applyFont="1" applyFill="1" applyBorder="1"/>
    <xf numFmtId="164" fontId="16" fillId="3" borderId="1" xfId="0" applyNumberFormat="1" applyFont="1" applyFill="1" applyBorder="1"/>
    <xf numFmtId="166" fontId="16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12" fillId="3" borderId="2" xfId="1" applyFont="1" applyFill="1" applyBorder="1" applyAlignment="1">
      <alignment vertical="center"/>
    </xf>
    <xf numFmtId="165" fontId="12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64" fontId="5" fillId="3" borderId="1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4" fontId="12" fillId="3" borderId="3" xfId="1" applyFont="1" applyFill="1" applyBorder="1" applyAlignment="1">
      <alignment vertical="center"/>
    </xf>
    <xf numFmtId="165" fontId="12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4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64" fontId="12" fillId="3" borderId="1" xfId="1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164" fontId="5" fillId="3" borderId="2" xfId="1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164" fontId="15" fillId="3" borderId="1" xfId="1" applyFont="1" applyFill="1" applyBorder="1" applyAlignment="1">
      <alignment vertical="center"/>
    </xf>
    <xf numFmtId="165" fontId="15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7" fillId="3" borderId="1" xfId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4" fontId="6" fillId="3" borderId="4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2" fillId="3" borderId="0" xfId="1" applyFont="1" applyFill="1" applyAlignment="1">
      <alignment vertical="center"/>
    </xf>
    <xf numFmtId="165" fontId="1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left" vertical="center"/>
    </xf>
    <xf numFmtId="1" fontId="5" fillId="3" borderId="0" xfId="0" applyNumberFormat="1" applyFont="1" applyFill="1" applyAlignment="1">
      <alignment horizontal="center" vertical="center"/>
    </xf>
    <xf numFmtId="164" fontId="5" fillId="3" borderId="0" xfId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164" fontId="5" fillId="3" borderId="0" xfId="1" applyFont="1" applyFill="1" applyBorder="1" applyAlignment="1">
      <alignment vertical="center"/>
    </xf>
    <xf numFmtId="164" fontId="3" fillId="3" borderId="0" xfId="1" applyFont="1" applyFill="1" applyBorder="1" applyAlignment="1">
      <alignment vertical="center"/>
    </xf>
    <xf numFmtId="164" fontId="3" fillId="3" borderId="0" xfId="0" applyNumberFormat="1" applyFont="1" applyFill="1" applyAlignment="1">
      <alignment vertical="center"/>
    </xf>
    <xf numFmtId="164" fontId="15" fillId="3" borderId="0" xfId="0" applyNumberFormat="1" applyFont="1" applyFill="1" applyAlignment="1">
      <alignment vertical="center"/>
    </xf>
    <xf numFmtId="164" fontId="15" fillId="3" borderId="0" xfId="1" applyFont="1" applyFill="1" applyAlignment="1">
      <alignment vertical="center"/>
    </xf>
    <xf numFmtId="165" fontId="15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9" fontId="3" fillId="3" borderId="0" xfId="2" applyFont="1" applyFill="1" applyAlignment="1">
      <alignment vertical="center"/>
    </xf>
    <xf numFmtId="164" fontId="6" fillId="3" borderId="0" xfId="1" applyFont="1" applyFill="1" applyAlignment="1">
      <alignment vertical="center"/>
    </xf>
    <xf numFmtId="0" fontId="15" fillId="3" borderId="0" xfId="0" applyFont="1" applyFill="1" applyAlignment="1">
      <alignment vertical="center"/>
    </xf>
    <xf numFmtId="164" fontId="3" fillId="3" borderId="0" xfId="1" applyFont="1" applyFill="1" applyAlignment="1">
      <alignment vertical="center"/>
    </xf>
    <xf numFmtId="164" fontId="15" fillId="3" borderId="0" xfId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167" fontId="3" fillId="3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5" fillId="3" borderId="1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5">
    <cellStyle name="Comma [0]" xfId="1" builtinId="6"/>
    <cellStyle name="Comma [0]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webextension" Target="../webextensions/webextension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355170</xdr:colOff>
      <xdr:row>0</xdr:row>
      <xdr:rowOff>98594</xdr:rowOff>
    </xdr:from>
    <xdr:to>
      <xdr:col>1</xdr:col>
      <xdr:colOff>742629</xdr:colOff>
      <xdr:row>4</xdr:row>
      <xdr:rowOff>272393</xdr:rowOff>
    </xdr:to>
    <xdr:pic>
      <xdr:nvPicPr>
        <xdr:cNvPr id="2" name="Picture 1" descr="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0" y="98594"/>
          <a:ext cx="997059" cy="127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1991032</xdr:colOff>
      <xdr:row>13</xdr:row>
      <xdr:rowOff>1</xdr:rowOff>
    </xdr:from>
    <xdr:to>
      <xdr:col>19</xdr:col>
      <xdr:colOff>24581</xdr:colOff>
      <xdr:row>21</xdr:row>
      <xdr:rowOff>73742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="" xmlns:a16="http://schemas.microsoft.com/office/drawing/2014/main" id="{D3E7777A-C49E-DF7F-45FC-D4CCACF2417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="" xmlns:a16="http://schemas.microsoft.com/office/drawing/2014/main" id="{D3E7777A-C49E-DF7F-45FC-D4CCACF2417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MDESMA/PEMBIAYAAN%202025/LAPORAN%20KEUANGAN/3.%20Laporan%20April%202025%20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2024/12.%20LAPORAN%20DESEMBER%202023/LAP%20PINJAMAN%20SPP%20BULAN%20DESEM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MDESMA%20PLM\LAPORAN%202025\3.%20LAPORAN%20MARET%202025\LPP%20SPP%20BULAN%20MARE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S"/>
      <sheetName val="Neraca"/>
      <sheetName val="Laba Rugi"/>
      <sheetName val="BANK PEMBIAYAAN "/>
      <sheetName val="KAS PEMBIAYAAN"/>
      <sheetName val="KAS OPERASIONAL"/>
      <sheetName val="Lap Pengembalian Pinjaman"/>
      <sheetName val="TUNGGAKAN"/>
      <sheetName val="Kolektibilitas"/>
      <sheetName val="LAP AUDIT"/>
      <sheetName val="1.Audit OPS "/>
      <sheetName val="2.Audit Pembiayaan"/>
    </sheetNames>
    <sheetDataSet>
      <sheetData sheetId="0"/>
      <sheetData sheetId="1"/>
      <sheetData sheetId="2"/>
      <sheetData sheetId="3"/>
      <sheetData sheetId="4"/>
      <sheetData sheetId="5"/>
      <sheetData sheetId="6">
        <row r="46">
          <cell r="O46">
            <v>7052000</v>
          </cell>
          <cell r="P46">
            <v>1950000</v>
          </cell>
        </row>
        <row r="67">
          <cell r="O67">
            <v>2224000</v>
          </cell>
          <cell r="P67">
            <v>520000</v>
          </cell>
        </row>
        <row r="71">
          <cell r="O71">
            <v>11667000</v>
          </cell>
          <cell r="P71">
            <v>455000</v>
          </cell>
        </row>
        <row r="73">
          <cell r="O73">
            <v>4668000</v>
          </cell>
          <cell r="P73">
            <v>182000</v>
          </cell>
        </row>
        <row r="82">
          <cell r="O82">
            <v>1000000</v>
          </cell>
          <cell r="P82">
            <v>156000</v>
          </cell>
        </row>
        <row r="88">
          <cell r="O88">
            <v>2500000</v>
          </cell>
          <cell r="P88">
            <v>195000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"/>
      <sheetName val="Kum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>
        <row r="33">
          <cell r="P33">
            <v>7039500</v>
          </cell>
        </row>
      </sheetData>
      <sheetData sheetId="3"/>
      <sheetData sheetId="4"/>
      <sheetData sheetId="5"/>
      <sheetData sheetId="6"/>
      <sheetData sheetId="7">
        <row r="40">
          <cell r="P40">
            <v>11308500</v>
          </cell>
        </row>
      </sheetData>
      <sheetData sheetId="8"/>
      <sheetData sheetId="9"/>
      <sheetData sheetId="10"/>
      <sheetData sheetId="11">
        <row r="11">
          <cell r="P11">
            <v>70987000</v>
          </cell>
        </row>
      </sheetData>
      <sheetData sheetId="12"/>
      <sheetData sheetId="13">
        <row r="11">
          <cell r="P11">
            <v>961000</v>
          </cell>
        </row>
      </sheetData>
      <sheetData sheetId="14">
        <row r="19">
          <cell r="P19">
            <v>995500</v>
          </cell>
        </row>
      </sheetData>
      <sheetData sheetId="15">
        <row r="23">
          <cell r="P23">
            <v>2422995800</v>
          </cell>
          <cell r="Q23">
            <v>129510500</v>
          </cell>
          <cell r="R23">
            <v>2552506300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Sheet4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LPP PEMBIAYAAAN"/>
      <sheetName val="Kum-Desa"/>
      <sheetName val="Kolek"/>
      <sheetName val="Kum"/>
      <sheetName val="LAP TUNGGAKAN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E6">
            <v>3887000</v>
          </cell>
        </row>
        <row r="252">
          <cell r="G252">
            <v>2938466300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D3E7777A-C49E-DF7F-45FC-D4CCACF2417D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191"/>
  <sheetViews>
    <sheetView tabSelected="1" view="pageBreakPreview" topLeftCell="A4" zoomScale="80" zoomScaleNormal="62" zoomScaleSheetLayoutView="80" workbookViewId="0">
      <pane xSplit="3" ySplit="8" topLeftCell="F34" activePane="bottomRight" state="frozen"/>
      <selection activeCell="A4" sqref="A4"/>
      <selection pane="topRight" activeCell="D4" sqref="D4"/>
      <selection pane="bottomLeft" activeCell="A12" sqref="A12"/>
      <selection pane="bottomRight" activeCell="A9" sqref="A9"/>
    </sheetView>
  </sheetViews>
  <sheetFormatPr defaultColWidth="9.140625" defaultRowHeight="21.75" customHeight="1" x14ac:dyDescent="0.25"/>
  <cols>
    <col min="1" max="1" width="9.140625" style="44"/>
    <col min="2" max="2" width="26.42578125" style="44" customWidth="1"/>
    <col min="3" max="3" width="39.28515625" style="100" customWidth="1"/>
    <col min="4" max="4" width="21.42578125" style="94" customWidth="1"/>
    <col min="5" max="5" width="18.140625" style="95" customWidth="1"/>
    <col min="6" max="6" width="13" style="96" customWidth="1"/>
    <col min="7" max="7" width="20.28515625" style="97" customWidth="1"/>
    <col min="8" max="8" width="22.42578125" style="97" customWidth="1"/>
    <col min="9" max="9" width="21.140625" style="101" customWidth="1"/>
    <col min="10" max="10" width="26.7109375" style="101" customWidth="1"/>
    <col min="11" max="11" width="26.5703125" style="101" customWidth="1"/>
    <col min="12" max="12" width="23" style="101" customWidth="1"/>
    <col min="13" max="13" width="25.140625" style="101" customWidth="1"/>
    <col min="14" max="14" width="20.28515625" style="101" customWidth="1"/>
    <col min="15" max="15" width="14.5703125" style="44" hidden="1" customWidth="1"/>
    <col min="16" max="17" width="39.85546875" style="44" customWidth="1"/>
    <col min="18" max="20" width="39.85546875" style="1" customWidth="1"/>
    <col min="21" max="21" width="17.140625" style="1" customWidth="1"/>
    <col min="22" max="22" width="29.5703125" style="1" customWidth="1"/>
    <col min="23" max="23" width="9.140625" style="1"/>
    <col min="24" max="24" width="16" style="1" customWidth="1"/>
    <col min="25" max="25" width="15.140625" style="1" customWidth="1"/>
    <col min="26" max="16384" width="9.140625" style="1"/>
  </cols>
  <sheetData>
    <row r="1" spans="1:20" ht="21.75" customHeight="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37"/>
      <c r="R1" s="26"/>
      <c r="S1" s="26"/>
      <c r="T1" s="26"/>
    </row>
    <row r="2" spans="1:20" ht="21.75" customHeight="1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37"/>
      <c r="R2" s="26"/>
      <c r="S2" s="26"/>
      <c r="T2" s="26"/>
    </row>
    <row r="3" spans="1:20" ht="21.75" customHeight="1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37"/>
      <c r="R3" s="26"/>
      <c r="S3" s="26"/>
      <c r="T3" s="26"/>
    </row>
    <row r="4" spans="1:20" ht="21.75" customHeight="1" x14ac:dyDescent="0.2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37"/>
      <c r="R4" s="26"/>
      <c r="S4" s="26"/>
      <c r="T4" s="26"/>
    </row>
    <row r="5" spans="1:20" ht="21.75" customHeight="1" x14ac:dyDescent="0.2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37"/>
      <c r="R5" s="26"/>
      <c r="S5" s="26"/>
      <c r="T5" s="26"/>
    </row>
    <row r="6" spans="1:20" ht="21.75" customHeight="1" x14ac:dyDescent="0.25">
      <c r="A6" s="114" t="s">
        <v>91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38"/>
      <c r="R6" s="27"/>
      <c r="S6" s="27"/>
      <c r="T6" s="27"/>
    </row>
    <row r="7" spans="1:20" ht="21" customHeight="1" x14ac:dyDescent="0.25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38"/>
      <c r="R7" s="27"/>
      <c r="S7" s="27"/>
      <c r="T7" s="27"/>
    </row>
    <row r="8" spans="1:20" ht="21.75" hidden="1" customHeight="1" x14ac:dyDescent="0.2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38"/>
      <c r="R8" s="27"/>
      <c r="S8" s="27"/>
      <c r="T8" s="27"/>
    </row>
    <row r="9" spans="1:20" ht="21.75" customHeight="1" x14ac:dyDescent="0.25">
      <c r="H9" s="104">
        <f ca="1">TODAY()</f>
        <v>45811</v>
      </c>
    </row>
    <row r="10" spans="1:20" ht="21.75" customHeight="1" x14ac:dyDescent="0.25">
      <c r="A10" s="109" t="s">
        <v>4</v>
      </c>
      <c r="B10" s="109" t="s">
        <v>5</v>
      </c>
      <c r="C10" s="110" t="s">
        <v>6</v>
      </c>
      <c r="D10" s="39" t="s">
        <v>7</v>
      </c>
      <c r="E10" s="40" t="s">
        <v>8</v>
      </c>
      <c r="F10" s="41" t="s">
        <v>9</v>
      </c>
      <c r="G10" s="42" t="s">
        <v>10</v>
      </c>
      <c r="H10" s="41" t="s">
        <v>11</v>
      </c>
      <c r="I10" s="111" t="s">
        <v>12</v>
      </c>
      <c r="J10" s="111"/>
      <c r="K10" s="43" t="s">
        <v>13</v>
      </c>
      <c r="L10" s="111" t="s">
        <v>14</v>
      </c>
      <c r="M10" s="111"/>
      <c r="N10" s="111"/>
      <c r="P10" s="112" t="s">
        <v>15</v>
      </c>
      <c r="Q10" s="105" t="s">
        <v>61</v>
      </c>
      <c r="R10" s="13"/>
      <c r="S10" s="13"/>
      <c r="T10" s="13"/>
    </row>
    <row r="11" spans="1:20" ht="21.75" customHeight="1" x14ac:dyDescent="0.25">
      <c r="A11" s="109"/>
      <c r="B11" s="109"/>
      <c r="C11" s="110"/>
      <c r="D11" s="45" t="s">
        <v>16</v>
      </c>
      <c r="E11" s="46" t="s">
        <v>17</v>
      </c>
      <c r="F11" s="47" t="s">
        <v>18</v>
      </c>
      <c r="G11" s="48" t="s">
        <v>12</v>
      </c>
      <c r="H11" s="47" t="s">
        <v>12</v>
      </c>
      <c r="I11" s="43" t="s">
        <v>19</v>
      </c>
      <c r="J11" s="43" t="s">
        <v>20</v>
      </c>
      <c r="K11" s="43"/>
      <c r="L11" s="43" t="s">
        <v>19</v>
      </c>
      <c r="M11" s="43" t="s">
        <v>20</v>
      </c>
      <c r="N11" s="43" t="s">
        <v>13</v>
      </c>
      <c r="P11" s="112"/>
      <c r="Q11" s="106"/>
      <c r="R11" s="13"/>
      <c r="S11" s="13"/>
      <c r="T11" s="13"/>
    </row>
    <row r="12" spans="1:20" s="16" customFormat="1" ht="21.75" customHeight="1" x14ac:dyDescent="0.25">
      <c r="A12" s="49">
        <v>1</v>
      </c>
      <c r="B12" s="50" t="s">
        <v>28</v>
      </c>
      <c r="C12" s="29" t="s">
        <v>30</v>
      </c>
      <c r="D12" s="30">
        <v>70000000</v>
      </c>
      <c r="E12" s="28">
        <v>45124</v>
      </c>
      <c r="F12" s="49">
        <v>35</v>
      </c>
      <c r="G12" s="51">
        <f>DAY(E12)</f>
        <v>17</v>
      </c>
      <c r="H12" s="51">
        <f ca="1">DATEDIF(E12,$H$9,"m")+1</f>
        <v>23</v>
      </c>
      <c r="I12" s="43">
        <v>1945000</v>
      </c>
      <c r="J12" s="43">
        <v>910000</v>
      </c>
      <c r="K12" s="43">
        <f t="shared" ref="K12:K42" si="0">I12+J12</f>
        <v>2855000</v>
      </c>
      <c r="L12" s="43"/>
      <c r="M12" s="43"/>
      <c r="N12" s="43">
        <f>L12+M12</f>
        <v>0</v>
      </c>
      <c r="O12" s="44"/>
      <c r="P12" s="52"/>
      <c r="Q12" s="53" t="s">
        <v>62</v>
      </c>
      <c r="R12" s="103"/>
    </row>
    <row r="13" spans="1:20" s="16" customFormat="1" ht="21.75" customHeight="1" x14ac:dyDescent="0.25">
      <c r="A13" s="49">
        <v>2</v>
      </c>
      <c r="B13" s="50" t="s">
        <v>29</v>
      </c>
      <c r="C13" s="29" t="s">
        <v>31</v>
      </c>
      <c r="D13" s="30">
        <f>90000000</f>
        <v>90000000</v>
      </c>
      <c r="E13" s="28">
        <v>45134</v>
      </c>
      <c r="F13" s="49">
        <v>35</v>
      </c>
      <c r="G13" s="51">
        <f t="shared" ref="G13:G42" si="1">DAY(E13)</f>
        <v>27</v>
      </c>
      <c r="H13" s="51">
        <f t="shared" ref="H13:H42" ca="1" si="2">DATEDIF(E13,$H$9,"m")+1</f>
        <v>23</v>
      </c>
      <c r="I13" s="43">
        <v>2500000</v>
      </c>
      <c r="J13" s="43">
        <v>1170000</v>
      </c>
      <c r="K13" s="43">
        <f t="shared" si="0"/>
        <v>3670000</v>
      </c>
      <c r="L13" s="43"/>
      <c r="M13" s="43"/>
      <c r="N13" s="43">
        <f t="shared" ref="N13:N46" si="3">L13+M13</f>
        <v>0</v>
      </c>
      <c r="O13" s="44"/>
      <c r="P13" s="52"/>
      <c r="Q13" s="53" t="s">
        <v>63</v>
      </c>
    </row>
    <row r="14" spans="1:20" s="16" customFormat="1" ht="21.75" customHeight="1" x14ac:dyDescent="0.25">
      <c r="A14" s="49">
        <v>3</v>
      </c>
      <c r="B14" s="50" t="s">
        <v>27</v>
      </c>
      <c r="C14" s="29" t="s">
        <v>32</v>
      </c>
      <c r="D14" s="30">
        <v>30000000</v>
      </c>
      <c r="E14" s="28">
        <v>45152</v>
      </c>
      <c r="F14" s="49">
        <v>35</v>
      </c>
      <c r="G14" s="51">
        <f t="shared" si="1"/>
        <v>14</v>
      </c>
      <c r="H14" s="51">
        <f t="shared" ca="1" si="2"/>
        <v>22</v>
      </c>
      <c r="I14" s="43">
        <v>835000</v>
      </c>
      <c r="J14" s="43">
        <v>390000</v>
      </c>
      <c r="K14" s="43">
        <f t="shared" si="0"/>
        <v>1225000</v>
      </c>
      <c r="L14" s="43"/>
      <c r="M14" s="43"/>
      <c r="N14" s="43">
        <f t="shared" si="3"/>
        <v>0</v>
      </c>
      <c r="O14" s="44"/>
      <c r="P14" s="52"/>
      <c r="Q14" s="53" t="s">
        <v>64</v>
      </c>
    </row>
    <row r="15" spans="1:20" s="16" customFormat="1" ht="21.75" customHeight="1" x14ac:dyDescent="0.2">
      <c r="A15" s="49">
        <v>4</v>
      </c>
      <c r="B15" s="50" t="s">
        <v>25</v>
      </c>
      <c r="C15" s="31" t="s">
        <v>34</v>
      </c>
      <c r="D15" s="32">
        <v>15000000</v>
      </c>
      <c r="E15" s="33">
        <v>45366</v>
      </c>
      <c r="F15" s="49">
        <v>17</v>
      </c>
      <c r="G15" s="51">
        <f t="shared" si="1"/>
        <v>15</v>
      </c>
      <c r="H15" s="51">
        <f t="shared" ca="1" si="2"/>
        <v>15</v>
      </c>
      <c r="I15" s="43">
        <v>834000</v>
      </c>
      <c r="J15" s="43">
        <v>195000</v>
      </c>
      <c r="K15" s="43">
        <f t="shared" si="0"/>
        <v>1029000</v>
      </c>
      <c r="L15" s="43"/>
      <c r="M15" s="43"/>
      <c r="N15" s="43">
        <f t="shared" si="3"/>
        <v>0</v>
      </c>
      <c r="O15" s="44"/>
      <c r="P15" s="52"/>
      <c r="Q15" s="53" t="s">
        <v>67</v>
      </c>
    </row>
    <row r="16" spans="1:20" s="16" customFormat="1" ht="21.75" customHeight="1" x14ac:dyDescent="0.2">
      <c r="A16" s="49">
        <v>5</v>
      </c>
      <c r="B16" s="50" t="s">
        <v>23</v>
      </c>
      <c r="C16" s="31" t="s">
        <v>39</v>
      </c>
      <c r="D16" s="32">
        <v>100000000</v>
      </c>
      <c r="E16" s="33">
        <v>45419</v>
      </c>
      <c r="F16" s="49">
        <v>35</v>
      </c>
      <c r="G16" s="51">
        <f t="shared" si="1"/>
        <v>7</v>
      </c>
      <c r="H16" s="51">
        <f t="shared" ca="1" si="2"/>
        <v>13</v>
      </c>
      <c r="I16" s="43">
        <v>2778000</v>
      </c>
      <c r="J16" s="43">
        <v>1300000</v>
      </c>
      <c r="K16" s="43">
        <f t="shared" si="0"/>
        <v>4078000</v>
      </c>
      <c r="L16" s="43"/>
      <c r="M16" s="43"/>
      <c r="N16" s="43">
        <f t="shared" si="3"/>
        <v>0</v>
      </c>
      <c r="O16" s="44"/>
      <c r="P16" s="52"/>
      <c r="Q16" s="53" t="s">
        <v>65</v>
      </c>
    </row>
    <row r="17" spans="1:28" s="16" customFormat="1" ht="21.75" customHeight="1" x14ac:dyDescent="0.2">
      <c r="A17" s="49">
        <v>6</v>
      </c>
      <c r="B17" s="50" t="s">
        <v>28</v>
      </c>
      <c r="C17" s="31" t="s">
        <v>40</v>
      </c>
      <c r="D17" s="32">
        <v>50000000</v>
      </c>
      <c r="E17" s="33">
        <v>45419</v>
      </c>
      <c r="F17" s="49">
        <v>23</v>
      </c>
      <c r="G17" s="51">
        <f t="shared" si="1"/>
        <v>7</v>
      </c>
      <c r="H17" s="51">
        <f t="shared" ca="1" si="2"/>
        <v>13</v>
      </c>
      <c r="I17" s="43">
        <v>2084000</v>
      </c>
      <c r="J17" s="43">
        <v>650000</v>
      </c>
      <c r="K17" s="43">
        <f t="shared" si="0"/>
        <v>2734000</v>
      </c>
      <c r="L17" s="43">
        <f>'[1]Lap Pengembalian Pinjaman'!$O$46</f>
        <v>7052000</v>
      </c>
      <c r="M17" s="43">
        <f>'[1]Lap Pengembalian Pinjaman'!$P$46</f>
        <v>1950000</v>
      </c>
      <c r="N17" s="43">
        <f t="shared" si="3"/>
        <v>9002000</v>
      </c>
      <c r="O17" s="44"/>
      <c r="P17" s="52"/>
      <c r="Q17" s="53" t="s">
        <v>66</v>
      </c>
    </row>
    <row r="18" spans="1:28" s="16" customFormat="1" ht="21.75" customHeight="1" x14ac:dyDescent="0.2">
      <c r="A18" s="49">
        <v>7</v>
      </c>
      <c r="B18" s="50" t="s">
        <v>21</v>
      </c>
      <c r="C18" s="31" t="s">
        <v>42</v>
      </c>
      <c r="D18" s="32">
        <v>20000000</v>
      </c>
      <c r="E18" s="33">
        <v>45468</v>
      </c>
      <c r="F18" s="49">
        <v>11</v>
      </c>
      <c r="G18" s="51">
        <f t="shared" si="1"/>
        <v>25</v>
      </c>
      <c r="H18" s="51">
        <f t="shared" ca="1" si="2"/>
        <v>12</v>
      </c>
      <c r="I18" s="43">
        <v>1667000</v>
      </c>
      <c r="J18" s="43">
        <v>260000</v>
      </c>
      <c r="K18" s="43">
        <f t="shared" si="0"/>
        <v>1927000</v>
      </c>
      <c r="L18" s="43"/>
      <c r="M18" s="43"/>
      <c r="N18" s="43">
        <f t="shared" si="3"/>
        <v>0</v>
      </c>
      <c r="O18" s="44"/>
      <c r="P18" s="52"/>
      <c r="Q18" s="53" t="s">
        <v>67</v>
      </c>
    </row>
    <row r="19" spans="1:28" s="16" customFormat="1" ht="21.75" customHeight="1" x14ac:dyDescent="0.2">
      <c r="A19" s="49">
        <v>8</v>
      </c>
      <c r="B19" s="50" t="s">
        <v>21</v>
      </c>
      <c r="C19" s="31" t="s">
        <v>43</v>
      </c>
      <c r="D19" s="32">
        <v>30000000</v>
      </c>
      <c r="E19" s="33">
        <v>45553</v>
      </c>
      <c r="F19" s="49">
        <v>11</v>
      </c>
      <c r="G19" s="51">
        <f t="shared" si="1"/>
        <v>18</v>
      </c>
      <c r="H19" s="51">
        <f t="shared" ca="1" si="2"/>
        <v>9</v>
      </c>
      <c r="I19" s="43">
        <v>2500000</v>
      </c>
      <c r="J19" s="43">
        <v>390000</v>
      </c>
      <c r="K19" s="43">
        <f t="shared" si="0"/>
        <v>2890000</v>
      </c>
      <c r="L19" s="43"/>
      <c r="M19" s="43"/>
      <c r="N19" s="43">
        <f t="shared" si="3"/>
        <v>0</v>
      </c>
      <c r="O19" s="44"/>
      <c r="P19" s="52"/>
      <c r="Q19" s="53" t="s">
        <v>68</v>
      </c>
    </row>
    <row r="20" spans="1:28" s="16" customFormat="1" ht="21.75" customHeight="1" x14ac:dyDescent="0.2">
      <c r="A20" s="49">
        <v>9</v>
      </c>
      <c r="B20" s="50" t="s">
        <v>28</v>
      </c>
      <c r="C20" s="31" t="s">
        <v>45</v>
      </c>
      <c r="D20" s="32">
        <v>45000000</v>
      </c>
      <c r="E20" s="33">
        <v>45586</v>
      </c>
      <c r="F20" s="49">
        <v>11</v>
      </c>
      <c r="G20" s="51">
        <f t="shared" si="1"/>
        <v>21</v>
      </c>
      <c r="H20" s="51">
        <f t="shared" ca="1" si="2"/>
        <v>8</v>
      </c>
      <c r="I20" s="43">
        <v>3750000</v>
      </c>
      <c r="J20" s="43">
        <v>585000</v>
      </c>
      <c r="K20" s="43">
        <f t="shared" si="0"/>
        <v>4335000</v>
      </c>
      <c r="L20" s="43"/>
      <c r="M20" s="43"/>
      <c r="N20" s="43">
        <f t="shared" si="3"/>
        <v>0</v>
      </c>
      <c r="O20" s="44"/>
      <c r="P20" s="52"/>
      <c r="Q20" s="53" t="s">
        <v>70</v>
      </c>
    </row>
    <row r="21" spans="1:28" s="18" customFormat="1" ht="21.75" customHeight="1" x14ac:dyDescent="0.2">
      <c r="A21" s="49">
        <v>10</v>
      </c>
      <c r="B21" s="50" t="s">
        <v>27</v>
      </c>
      <c r="C21" s="31" t="s">
        <v>46</v>
      </c>
      <c r="D21" s="32">
        <v>20000000</v>
      </c>
      <c r="E21" s="33">
        <v>45602</v>
      </c>
      <c r="F21" s="49">
        <v>17</v>
      </c>
      <c r="G21" s="51">
        <f t="shared" si="1"/>
        <v>6</v>
      </c>
      <c r="H21" s="51">
        <f t="shared" ca="1" si="2"/>
        <v>7</v>
      </c>
      <c r="I21" s="43">
        <v>1112000</v>
      </c>
      <c r="J21" s="43">
        <v>260000</v>
      </c>
      <c r="K21" s="43">
        <f t="shared" si="0"/>
        <v>1372000</v>
      </c>
      <c r="L21" s="43">
        <f>'[1]Lap Pengembalian Pinjaman'!$O$67</f>
        <v>2224000</v>
      </c>
      <c r="M21" s="43">
        <f>'[1]Lap Pengembalian Pinjaman'!$P$67</f>
        <v>520000</v>
      </c>
      <c r="N21" s="43">
        <f t="shared" si="3"/>
        <v>2744000</v>
      </c>
      <c r="O21" s="54"/>
      <c r="P21" s="55"/>
      <c r="Q21" s="56" t="s">
        <v>71</v>
      </c>
    </row>
    <row r="22" spans="1:28" s="16" customFormat="1" ht="21.75" customHeight="1" x14ac:dyDescent="0.2">
      <c r="A22" s="49">
        <v>11</v>
      </c>
      <c r="B22" s="50" t="s">
        <v>21</v>
      </c>
      <c r="C22" s="34" t="s">
        <v>47</v>
      </c>
      <c r="D22" s="35">
        <v>50000000</v>
      </c>
      <c r="E22" s="36">
        <v>45665</v>
      </c>
      <c r="F22" s="49">
        <v>17</v>
      </c>
      <c r="G22" s="51">
        <f t="shared" si="1"/>
        <v>8</v>
      </c>
      <c r="H22" s="51">
        <f t="shared" ca="1" si="2"/>
        <v>5</v>
      </c>
      <c r="I22" s="35">
        <v>2778000</v>
      </c>
      <c r="J22" s="35">
        <v>650000</v>
      </c>
      <c r="K22" s="43">
        <f t="shared" si="0"/>
        <v>3428000</v>
      </c>
      <c r="L22" s="43"/>
      <c r="M22" s="43"/>
      <c r="N22" s="43">
        <f t="shared" si="3"/>
        <v>0</v>
      </c>
      <c r="O22" s="44"/>
      <c r="P22" s="52"/>
      <c r="Q22" s="53" t="s">
        <v>72</v>
      </c>
      <c r="U22" s="17"/>
      <c r="V22" s="17"/>
    </row>
    <row r="23" spans="1:28" s="16" customFormat="1" ht="21.75" customHeight="1" x14ac:dyDescent="0.2">
      <c r="A23" s="49">
        <v>12</v>
      </c>
      <c r="B23" s="50" t="s">
        <v>27</v>
      </c>
      <c r="C23" s="34" t="s">
        <v>48</v>
      </c>
      <c r="D23" s="35">
        <v>20000000</v>
      </c>
      <c r="E23" s="36">
        <v>45670</v>
      </c>
      <c r="F23" s="49">
        <v>11</v>
      </c>
      <c r="G23" s="51">
        <f t="shared" si="1"/>
        <v>13</v>
      </c>
      <c r="H23" s="51">
        <f t="shared" ca="1" si="2"/>
        <v>5</v>
      </c>
      <c r="I23" s="35">
        <v>1667000</v>
      </c>
      <c r="J23" s="35">
        <v>260000</v>
      </c>
      <c r="K23" s="43">
        <f t="shared" si="0"/>
        <v>1927000</v>
      </c>
      <c r="L23" s="43"/>
      <c r="M23" s="43"/>
      <c r="N23" s="43">
        <f t="shared" si="3"/>
        <v>0</v>
      </c>
      <c r="O23" s="44"/>
      <c r="P23" s="52"/>
      <c r="Q23" s="53" t="s">
        <v>73</v>
      </c>
      <c r="U23" s="17"/>
      <c r="V23" s="17"/>
    </row>
    <row r="24" spans="1:28" s="16" customFormat="1" ht="21.75" customHeight="1" x14ac:dyDescent="0.2">
      <c r="A24" s="49">
        <v>13</v>
      </c>
      <c r="B24" s="50" t="s">
        <v>22</v>
      </c>
      <c r="C24" s="34" t="s">
        <v>49</v>
      </c>
      <c r="D24" s="35">
        <v>35000000</v>
      </c>
      <c r="E24" s="36">
        <v>45693</v>
      </c>
      <c r="F24" s="49">
        <v>2</v>
      </c>
      <c r="G24" s="51">
        <f t="shared" si="1"/>
        <v>5</v>
      </c>
      <c r="H24" s="51">
        <f t="shared" ca="1" si="2"/>
        <v>4</v>
      </c>
      <c r="I24" s="35">
        <v>11667000</v>
      </c>
      <c r="J24" s="35">
        <v>455000</v>
      </c>
      <c r="K24" s="43">
        <f t="shared" si="0"/>
        <v>12122000</v>
      </c>
      <c r="L24" s="43">
        <f>'[1]Lap Pengembalian Pinjaman'!$O$71</f>
        <v>11667000</v>
      </c>
      <c r="M24" s="43">
        <f>'[1]Lap Pengembalian Pinjaman'!$P$71</f>
        <v>455000</v>
      </c>
      <c r="N24" s="43">
        <f t="shared" si="3"/>
        <v>12122000</v>
      </c>
      <c r="O24" s="44"/>
      <c r="P24" s="52"/>
      <c r="Q24" s="53" t="s">
        <v>74</v>
      </c>
      <c r="U24" s="17"/>
    </row>
    <row r="25" spans="1:28" s="16" customFormat="1" ht="21.75" customHeight="1" x14ac:dyDescent="0.2">
      <c r="A25" s="49">
        <v>14</v>
      </c>
      <c r="B25" s="50" t="s">
        <v>24</v>
      </c>
      <c r="C25" s="34" t="s">
        <v>50</v>
      </c>
      <c r="D25" s="35">
        <v>15000000</v>
      </c>
      <c r="E25" s="36">
        <v>45693</v>
      </c>
      <c r="F25" s="49">
        <v>11</v>
      </c>
      <c r="G25" s="51">
        <f t="shared" si="1"/>
        <v>5</v>
      </c>
      <c r="H25" s="51">
        <f t="shared" ca="1" si="2"/>
        <v>4</v>
      </c>
      <c r="I25" s="35">
        <v>1250000</v>
      </c>
      <c r="J25" s="35">
        <v>195000</v>
      </c>
      <c r="K25" s="43">
        <f t="shared" si="0"/>
        <v>1445000</v>
      </c>
      <c r="L25" s="43"/>
      <c r="M25" s="43"/>
      <c r="N25" s="43">
        <f t="shared" si="3"/>
        <v>0</v>
      </c>
      <c r="O25" s="44"/>
      <c r="P25" s="52"/>
      <c r="Q25" s="53" t="s">
        <v>75</v>
      </c>
      <c r="U25" s="17"/>
    </row>
    <row r="26" spans="1:28" s="16" customFormat="1" ht="21.75" customHeight="1" x14ac:dyDescent="0.2">
      <c r="A26" s="49">
        <v>15</v>
      </c>
      <c r="B26" s="50" t="s">
        <v>22</v>
      </c>
      <c r="C26" s="34" t="s">
        <v>51</v>
      </c>
      <c r="D26" s="35">
        <v>7000000</v>
      </c>
      <c r="E26" s="36">
        <v>45693</v>
      </c>
      <c r="F26" s="49">
        <v>2</v>
      </c>
      <c r="G26" s="51">
        <f t="shared" si="1"/>
        <v>5</v>
      </c>
      <c r="H26" s="51">
        <f t="shared" ca="1" si="2"/>
        <v>4</v>
      </c>
      <c r="I26" s="35">
        <v>2334000</v>
      </c>
      <c r="J26" s="35">
        <v>91000</v>
      </c>
      <c r="K26" s="43">
        <f t="shared" si="0"/>
        <v>2425000</v>
      </c>
      <c r="L26" s="43">
        <f>'[1]Lap Pengembalian Pinjaman'!$O$73</f>
        <v>4668000</v>
      </c>
      <c r="M26" s="43">
        <f>'[1]Lap Pengembalian Pinjaman'!$P$73</f>
        <v>182000</v>
      </c>
      <c r="N26" s="43">
        <f t="shared" si="3"/>
        <v>4850000</v>
      </c>
      <c r="O26" s="44"/>
      <c r="P26" s="52"/>
      <c r="Q26" s="53" t="s">
        <v>76</v>
      </c>
      <c r="U26" s="17"/>
    </row>
    <row r="27" spans="1:28" s="18" customFormat="1" ht="21.75" customHeight="1" x14ac:dyDescent="0.2">
      <c r="A27" s="49">
        <v>16</v>
      </c>
      <c r="B27" s="50" t="s">
        <v>27</v>
      </c>
      <c r="C27" s="34" t="s">
        <v>41</v>
      </c>
      <c r="D27" s="35">
        <v>25000000</v>
      </c>
      <c r="E27" s="36">
        <v>45699</v>
      </c>
      <c r="F27" s="49">
        <v>29</v>
      </c>
      <c r="G27" s="51">
        <f t="shared" si="1"/>
        <v>11</v>
      </c>
      <c r="H27" s="51">
        <f t="shared" ca="1" si="2"/>
        <v>4</v>
      </c>
      <c r="I27" s="35">
        <f>834000+41000</f>
        <v>875000</v>
      </c>
      <c r="J27" s="35">
        <v>325000</v>
      </c>
      <c r="K27" s="43">
        <f t="shared" si="0"/>
        <v>1200000</v>
      </c>
      <c r="L27" s="43"/>
      <c r="M27" s="43"/>
      <c r="N27" s="43">
        <f t="shared" si="3"/>
        <v>0</v>
      </c>
      <c r="O27" s="54"/>
      <c r="P27" s="55"/>
      <c r="Q27" s="56" t="s">
        <v>77</v>
      </c>
    </row>
    <row r="28" spans="1:28" s="16" customFormat="1" ht="21.75" customHeight="1" x14ac:dyDescent="0.2">
      <c r="A28" s="49">
        <v>17</v>
      </c>
      <c r="B28" s="50" t="s">
        <v>24</v>
      </c>
      <c r="C28" s="34" t="s">
        <v>52</v>
      </c>
      <c r="D28" s="35">
        <v>25000000</v>
      </c>
      <c r="E28" s="36">
        <v>45699</v>
      </c>
      <c r="F28" s="49">
        <v>23</v>
      </c>
      <c r="G28" s="51">
        <f t="shared" si="1"/>
        <v>11</v>
      </c>
      <c r="H28" s="51">
        <f t="shared" ca="1" si="2"/>
        <v>4</v>
      </c>
      <c r="I28" s="35">
        <f>1042000</f>
        <v>1042000</v>
      </c>
      <c r="J28" s="35">
        <f>325000</f>
        <v>325000</v>
      </c>
      <c r="K28" s="43">
        <f t="shared" si="0"/>
        <v>1367000</v>
      </c>
      <c r="L28" s="43"/>
      <c r="M28" s="43"/>
      <c r="N28" s="43">
        <f t="shared" si="3"/>
        <v>0</v>
      </c>
      <c r="O28" s="44"/>
      <c r="P28" s="52"/>
      <c r="Q28" s="53" t="s">
        <v>90</v>
      </c>
      <c r="U28" s="17"/>
      <c r="V28" s="20"/>
      <c r="X28" s="20">
        <v>1781000</v>
      </c>
    </row>
    <row r="29" spans="1:28" s="18" customFormat="1" ht="21.75" customHeight="1" x14ac:dyDescent="0.2">
      <c r="A29" s="49">
        <v>18</v>
      </c>
      <c r="B29" s="50" t="s">
        <v>23</v>
      </c>
      <c r="C29" s="34" t="s">
        <v>33</v>
      </c>
      <c r="D29" s="35">
        <v>50000000</v>
      </c>
      <c r="E29" s="36">
        <v>45703</v>
      </c>
      <c r="F29" s="49">
        <v>23</v>
      </c>
      <c r="G29" s="51">
        <f t="shared" si="1"/>
        <v>15</v>
      </c>
      <c r="H29" s="51">
        <f t="shared" ca="1" si="2"/>
        <v>4</v>
      </c>
      <c r="I29" s="35">
        <v>2150000</v>
      </c>
      <c r="J29" s="35">
        <v>650000</v>
      </c>
      <c r="K29" s="43">
        <f t="shared" si="0"/>
        <v>2800000</v>
      </c>
      <c r="L29" s="43"/>
      <c r="M29" s="43"/>
      <c r="N29" s="43">
        <f t="shared" si="3"/>
        <v>0</v>
      </c>
      <c r="O29" s="54"/>
      <c r="P29" s="55"/>
      <c r="Q29" s="56" t="s">
        <v>78</v>
      </c>
      <c r="U29" s="23"/>
      <c r="V29" s="21"/>
    </row>
    <row r="30" spans="1:28" s="16" customFormat="1" ht="21.75" customHeight="1" x14ac:dyDescent="0.2">
      <c r="A30" s="49">
        <v>19</v>
      </c>
      <c r="B30" s="50" t="s">
        <v>22</v>
      </c>
      <c r="C30" s="34" t="s">
        <v>53</v>
      </c>
      <c r="D30" s="35">
        <v>15000000</v>
      </c>
      <c r="E30" s="36">
        <v>45706</v>
      </c>
      <c r="F30" s="49">
        <v>23</v>
      </c>
      <c r="G30" s="51">
        <f t="shared" si="1"/>
        <v>18</v>
      </c>
      <c r="H30" s="51">
        <f t="shared" ca="1" si="2"/>
        <v>4</v>
      </c>
      <c r="I30" s="35">
        <v>625000</v>
      </c>
      <c r="J30" s="35">
        <v>195000</v>
      </c>
      <c r="K30" s="43">
        <f t="shared" si="0"/>
        <v>820000</v>
      </c>
      <c r="L30" s="43"/>
      <c r="M30" s="43"/>
      <c r="N30" s="43">
        <f t="shared" si="3"/>
        <v>0</v>
      </c>
      <c r="O30" s="44"/>
      <c r="P30" s="55"/>
      <c r="Q30" s="56" t="s">
        <v>79</v>
      </c>
      <c r="R30" s="18"/>
      <c r="S30" s="18"/>
      <c r="T30" s="18"/>
      <c r="U30" s="17"/>
      <c r="V30" s="22"/>
    </row>
    <row r="31" spans="1:28" s="16" customFormat="1" ht="21.75" customHeight="1" x14ac:dyDescent="0.2">
      <c r="A31" s="49">
        <v>20</v>
      </c>
      <c r="B31" s="50" t="s">
        <v>27</v>
      </c>
      <c r="C31" s="34" t="s">
        <v>54</v>
      </c>
      <c r="D31" s="35">
        <v>60000000</v>
      </c>
      <c r="E31" s="36">
        <v>45713</v>
      </c>
      <c r="F31" s="49">
        <v>29</v>
      </c>
      <c r="G31" s="51">
        <f t="shared" si="1"/>
        <v>25</v>
      </c>
      <c r="H31" s="51">
        <f t="shared" ca="1" si="2"/>
        <v>4</v>
      </c>
      <c r="I31" s="35">
        <v>2000000</v>
      </c>
      <c r="J31" s="35">
        <v>780000</v>
      </c>
      <c r="K31" s="43">
        <f t="shared" si="0"/>
        <v>2780000</v>
      </c>
      <c r="L31" s="43"/>
      <c r="M31" s="43"/>
      <c r="N31" s="43">
        <f t="shared" si="3"/>
        <v>0</v>
      </c>
      <c r="O31" s="44"/>
      <c r="P31" s="52"/>
      <c r="Q31" s="53" t="s">
        <v>80</v>
      </c>
      <c r="U31" s="17"/>
      <c r="V31" s="22" t="e">
        <f>V28+#REF!</f>
        <v>#REF!</v>
      </c>
      <c r="AA31" s="15">
        <v>16</v>
      </c>
      <c r="AB31" s="17">
        <f t="shared" ref="AB31:AB36" si="4">AA31+1</f>
        <v>17</v>
      </c>
    </row>
    <row r="32" spans="1:28" s="16" customFormat="1" ht="21.75" customHeight="1" x14ac:dyDescent="0.2">
      <c r="A32" s="49">
        <v>21</v>
      </c>
      <c r="B32" s="50" t="s">
        <v>21</v>
      </c>
      <c r="C32" s="34" t="s">
        <v>55</v>
      </c>
      <c r="D32" s="35">
        <v>25000000</v>
      </c>
      <c r="E32" s="36">
        <v>45713</v>
      </c>
      <c r="F32" s="49">
        <v>23</v>
      </c>
      <c r="G32" s="51">
        <f t="shared" si="1"/>
        <v>25</v>
      </c>
      <c r="H32" s="51">
        <f t="shared" ca="1" si="2"/>
        <v>4</v>
      </c>
      <c r="I32" s="35">
        <v>1042000</v>
      </c>
      <c r="J32" s="35">
        <v>325000</v>
      </c>
      <c r="K32" s="43">
        <f t="shared" si="0"/>
        <v>1367000</v>
      </c>
      <c r="L32" s="43"/>
      <c r="M32" s="43"/>
      <c r="N32" s="43">
        <f t="shared" si="3"/>
        <v>0</v>
      </c>
      <c r="O32" s="44"/>
      <c r="P32" s="55"/>
      <c r="Q32" s="56" t="s">
        <v>81</v>
      </c>
      <c r="R32" s="18"/>
      <c r="S32" s="18"/>
      <c r="T32" s="18"/>
      <c r="U32" s="25"/>
      <c r="AA32" s="15">
        <v>17</v>
      </c>
      <c r="AB32" s="17">
        <f t="shared" si="4"/>
        <v>18</v>
      </c>
    </row>
    <row r="33" spans="1:28" s="16" customFormat="1" ht="21.75" customHeight="1" x14ac:dyDescent="0.2">
      <c r="A33" s="49">
        <v>22</v>
      </c>
      <c r="B33" s="50" t="s">
        <v>22</v>
      </c>
      <c r="C33" s="34" t="s">
        <v>56</v>
      </c>
      <c r="D33" s="35">
        <v>12000000</v>
      </c>
      <c r="E33" s="36">
        <v>45713</v>
      </c>
      <c r="F33" s="49">
        <v>11</v>
      </c>
      <c r="G33" s="51">
        <f t="shared" si="1"/>
        <v>25</v>
      </c>
      <c r="H33" s="51">
        <f t="shared" ca="1" si="2"/>
        <v>4</v>
      </c>
      <c r="I33" s="35">
        <v>1000000</v>
      </c>
      <c r="J33" s="35">
        <v>156000</v>
      </c>
      <c r="K33" s="43">
        <f t="shared" si="0"/>
        <v>1156000</v>
      </c>
      <c r="L33" s="43">
        <f>'[1]Lap Pengembalian Pinjaman'!$O$82</f>
        <v>1000000</v>
      </c>
      <c r="M33" s="43">
        <f>'[1]Lap Pengembalian Pinjaman'!$P$82</f>
        <v>156000</v>
      </c>
      <c r="N33" s="43">
        <f t="shared" si="3"/>
        <v>1156000</v>
      </c>
      <c r="O33" s="44"/>
      <c r="P33" s="52"/>
      <c r="Q33" s="53" t="s">
        <v>82</v>
      </c>
      <c r="U33" s="17"/>
      <c r="AA33" s="15">
        <v>13</v>
      </c>
      <c r="AB33" s="17">
        <f t="shared" si="4"/>
        <v>14</v>
      </c>
    </row>
    <row r="34" spans="1:28" s="16" customFormat="1" ht="21.75" customHeight="1" x14ac:dyDescent="0.2">
      <c r="A34" s="49">
        <v>23</v>
      </c>
      <c r="B34" s="50" t="s">
        <v>28</v>
      </c>
      <c r="C34" s="34" t="s">
        <v>35</v>
      </c>
      <c r="D34" s="35">
        <v>25000000</v>
      </c>
      <c r="E34" s="36">
        <v>45713</v>
      </c>
      <c r="F34" s="49">
        <v>17</v>
      </c>
      <c r="G34" s="51">
        <f t="shared" si="1"/>
        <v>25</v>
      </c>
      <c r="H34" s="51">
        <f t="shared" ca="1" si="2"/>
        <v>4</v>
      </c>
      <c r="I34" s="35">
        <f>1389000</f>
        <v>1389000</v>
      </c>
      <c r="J34" s="35">
        <f>325000</f>
        <v>325000</v>
      </c>
      <c r="K34" s="43">
        <f t="shared" si="0"/>
        <v>1714000</v>
      </c>
      <c r="L34" s="43"/>
      <c r="M34" s="43"/>
      <c r="N34" s="43">
        <f t="shared" si="3"/>
        <v>0</v>
      </c>
      <c r="O34" s="44"/>
      <c r="P34" s="52"/>
      <c r="Q34" s="53" t="s">
        <v>62</v>
      </c>
      <c r="U34" s="17"/>
      <c r="AA34" s="15">
        <v>14</v>
      </c>
      <c r="AB34" s="17">
        <f t="shared" si="4"/>
        <v>15</v>
      </c>
    </row>
    <row r="35" spans="1:28" s="16" customFormat="1" ht="21.75" customHeight="1" x14ac:dyDescent="0.2">
      <c r="A35" s="49">
        <v>24</v>
      </c>
      <c r="B35" s="50" t="s">
        <v>27</v>
      </c>
      <c r="C35" s="34" t="s">
        <v>57</v>
      </c>
      <c r="D35" s="35">
        <v>17000000</v>
      </c>
      <c r="E35" s="36">
        <v>45721</v>
      </c>
      <c r="F35" s="49">
        <v>18</v>
      </c>
      <c r="G35" s="51">
        <f t="shared" si="1"/>
        <v>5</v>
      </c>
      <c r="H35" s="51">
        <f t="shared" ca="1" si="2"/>
        <v>3</v>
      </c>
      <c r="I35" s="35">
        <f>945000</f>
        <v>945000</v>
      </c>
      <c r="J35" s="35">
        <f>221000</f>
        <v>221000</v>
      </c>
      <c r="K35" s="43">
        <f t="shared" si="0"/>
        <v>1166000</v>
      </c>
      <c r="L35" s="43"/>
      <c r="M35" s="43"/>
      <c r="N35" s="43">
        <f t="shared" si="3"/>
        <v>0</v>
      </c>
      <c r="O35" s="44"/>
      <c r="P35" s="52"/>
      <c r="Q35" s="53" t="s">
        <v>83</v>
      </c>
      <c r="U35" s="17"/>
      <c r="AA35" s="15"/>
      <c r="AB35" s="17"/>
    </row>
    <row r="36" spans="1:28" s="16" customFormat="1" ht="21.75" customHeight="1" x14ac:dyDescent="0.2">
      <c r="A36" s="49">
        <v>25</v>
      </c>
      <c r="B36" s="50" t="s">
        <v>21</v>
      </c>
      <c r="C36" s="34" t="s">
        <v>58</v>
      </c>
      <c r="D36" s="35">
        <v>40000000</v>
      </c>
      <c r="E36" s="36">
        <v>45729</v>
      </c>
      <c r="F36" s="49">
        <v>11</v>
      </c>
      <c r="G36" s="51">
        <f t="shared" si="1"/>
        <v>13</v>
      </c>
      <c r="H36" s="51">
        <f t="shared" ca="1" si="2"/>
        <v>3</v>
      </c>
      <c r="I36" s="35">
        <v>3334000</v>
      </c>
      <c r="J36" s="35">
        <v>520000</v>
      </c>
      <c r="K36" s="43">
        <f t="shared" si="0"/>
        <v>3854000</v>
      </c>
      <c r="L36" s="43"/>
      <c r="M36" s="43"/>
      <c r="N36" s="43">
        <f t="shared" si="3"/>
        <v>0</v>
      </c>
      <c r="O36" s="44"/>
      <c r="P36" s="52"/>
      <c r="Q36" s="53" t="s">
        <v>84</v>
      </c>
      <c r="U36" s="21"/>
      <c r="V36" s="21"/>
      <c r="AA36" s="15">
        <v>1</v>
      </c>
      <c r="AB36" s="17">
        <f t="shared" si="4"/>
        <v>2</v>
      </c>
    </row>
    <row r="37" spans="1:28" s="16" customFormat="1" ht="21.75" customHeight="1" x14ac:dyDescent="0.2">
      <c r="A37" s="49">
        <v>26</v>
      </c>
      <c r="B37" s="50" t="s">
        <v>22</v>
      </c>
      <c r="C37" s="34" t="s">
        <v>44</v>
      </c>
      <c r="D37" s="35">
        <v>4000000</v>
      </c>
      <c r="E37" s="36">
        <v>45733</v>
      </c>
      <c r="F37" s="49">
        <v>4</v>
      </c>
      <c r="G37" s="51">
        <f t="shared" si="1"/>
        <v>17</v>
      </c>
      <c r="H37" s="51">
        <f t="shared" ca="1" si="2"/>
        <v>3</v>
      </c>
      <c r="I37" s="35">
        <f>800000</f>
        <v>800000</v>
      </c>
      <c r="J37" s="35">
        <f>52000</f>
        <v>52000</v>
      </c>
      <c r="K37" s="43">
        <f t="shared" si="0"/>
        <v>852000</v>
      </c>
      <c r="L37" s="43"/>
      <c r="M37" s="43"/>
      <c r="N37" s="43">
        <f t="shared" si="3"/>
        <v>0</v>
      </c>
      <c r="O37" s="44"/>
      <c r="P37" s="52"/>
      <c r="Q37" s="53" t="s">
        <v>69</v>
      </c>
      <c r="U37" s="21"/>
      <c r="V37" s="21"/>
      <c r="AA37" s="15"/>
      <c r="AB37" s="17"/>
    </row>
    <row r="38" spans="1:28" s="16" customFormat="1" ht="21.75" customHeight="1" x14ac:dyDescent="0.2">
      <c r="A38" s="49">
        <v>27</v>
      </c>
      <c r="B38" s="50" t="s">
        <v>22</v>
      </c>
      <c r="C38" s="34" t="s">
        <v>37</v>
      </c>
      <c r="D38" s="35">
        <v>7000000</v>
      </c>
      <c r="E38" s="36">
        <v>45737</v>
      </c>
      <c r="F38" s="49">
        <v>11</v>
      </c>
      <c r="G38" s="51">
        <f t="shared" si="1"/>
        <v>21</v>
      </c>
      <c r="H38" s="51">
        <f t="shared" ca="1" si="2"/>
        <v>3</v>
      </c>
      <c r="I38" s="35">
        <v>584000</v>
      </c>
      <c r="J38" s="35">
        <v>91000</v>
      </c>
      <c r="K38" s="43">
        <f t="shared" si="0"/>
        <v>675000</v>
      </c>
      <c r="L38" s="43"/>
      <c r="M38" s="43"/>
      <c r="N38" s="43">
        <f t="shared" si="3"/>
        <v>0</v>
      </c>
      <c r="O38" s="44"/>
      <c r="P38" s="52"/>
      <c r="Q38" s="53" t="s">
        <v>89</v>
      </c>
      <c r="U38" s="21"/>
      <c r="V38" s="21"/>
      <c r="AA38" s="15"/>
      <c r="AB38" s="17"/>
    </row>
    <row r="39" spans="1:28" s="16" customFormat="1" ht="20.25" customHeight="1" x14ac:dyDescent="0.2">
      <c r="A39" s="49">
        <v>28</v>
      </c>
      <c r="B39" s="50" t="s">
        <v>26</v>
      </c>
      <c r="C39" s="34" t="s">
        <v>59</v>
      </c>
      <c r="D39" s="35">
        <v>15000000</v>
      </c>
      <c r="E39" s="36">
        <v>45740</v>
      </c>
      <c r="F39" s="49">
        <v>5</v>
      </c>
      <c r="G39" s="51">
        <f t="shared" si="1"/>
        <v>24</v>
      </c>
      <c r="H39" s="51">
        <f t="shared" ca="1" si="2"/>
        <v>3</v>
      </c>
      <c r="I39" s="35">
        <v>2500000</v>
      </c>
      <c r="J39" s="35">
        <v>195000</v>
      </c>
      <c r="K39" s="43">
        <f t="shared" si="0"/>
        <v>2695000</v>
      </c>
      <c r="L39" s="43">
        <f>'[1]Lap Pengembalian Pinjaman'!$O$88</f>
        <v>2500000</v>
      </c>
      <c r="M39" s="43">
        <f>'[1]Lap Pengembalian Pinjaman'!$P$88</f>
        <v>195000</v>
      </c>
      <c r="N39" s="43">
        <f t="shared" si="3"/>
        <v>2695000</v>
      </c>
      <c r="O39" s="44"/>
      <c r="P39" s="52"/>
      <c r="Q39" s="53" t="s">
        <v>85</v>
      </c>
      <c r="U39" s="17"/>
      <c r="AA39" s="15"/>
      <c r="AB39" s="17"/>
    </row>
    <row r="40" spans="1:28" s="16" customFormat="1" ht="20.25" customHeight="1" x14ac:dyDescent="0.2">
      <c r="A40" s="49">
        <v>29</v>
      </c>
      <c r="B40" s="50" t="s">
        <v>28</v>
      </c>
      <c r="C40" s="34" t="s">
        <v>38</v>
      </c>
      <c r="D40" s="35">
        <v>7000000</v>
      </c>
      <c r="E40" s="36">
        <v>45740</v>
      </c>
      <c r="F40" s="49">
        <v>11</v>
      </c>
      <c r="G40" s="51">
        <f t="shared" si="1"/>
        <v>24</v>
      </c>
      <c r="H40" s="51">
        <f t="shared" ca="1" si="2"/>
        <v>3</v>
      </c>
      <c r="I40" s="35">
        <v>584000</v>
      </c>
      <c r="J40" s="35">
        <v>91000</v>
      </c>
      <c r="K40" s="43">
        <f t="shared" si="0"/>
        <v>675000</v>
      </c>
      <c r="L40" s="43"/>
      <c r="M40" s="43"/>
      <c r="N40" s="43">
        <f t="shared" si="3"/>
        <v>0</v>
      </c>
      <c r="O40" s="44"/>
      <c r="P40" s="52"/>
      <c r="Q40" s="53" t="s">
        <v>86</v>
      </c>
      <c r="U40" s="17"/>
      <c r="AA40" s="15"/>
      <c r="AB40" s="17"/>
    </row>
    <row r="41" spans="1:28" s="18" customFormat="1" ht="21.75" customHeight="1" x14ac:dyDescent="0.2">
      <c r="A41" s="49">
        <v>30</v>
      </c>
      <c r="B41" s="50" t="s">
        <v>21</v>
      </c>
      <c r="C41" s="34" t="s">
        <v>60</v>
      </c>
      <c r="D41" s="35">
        <v>60000000</v>
      </c>
      <c r="E41" s="36">
        <v>45771</v>
      </c>
      <c r="F41" s="49">
        <v>35</v>
      </c>
      <c r="G41" s="51">
        <f t="shared" si="1"/>
        <v>24</v>
      </c>
      <c r="H41" s="51">
        <f t="shared" ca="1" si="2"/>
        <v>2</v>
      </c>
      <c r="I41" s="35">
        <v>1667000</v>
      </c>
      <c r="J41" s="35">
        <v>780000</v>
      </c>
      <c r="K41" s="43">
        <f t="shared" si="0"/>
        <v>2447000</v>
      </c>
      <c r="L41" s="43"/>
      <c r="M41" s="43"/>
      <c r="N41" s="43">
        <f t="shared" si="3"/>
        <v>0</v>
      </c>
      <c r="O41" s="54"/>
      <c r="P41" s="55"/>
      <c r="Q41" s="56" t="s">
        <v>87</v>
      </c>
      <c r="U41" s="19"/>
      <c r="V41" s="20"/>
      <c r="X41" s="20"/>
      <c r="AA41" s="15"/>
      <c r="AB41" s="17"/>
    </row>
    <row r="42" spans="1:28" s="18" customFormat="1" ht="21.75" customHeight="1" x14ac:dyDescent="0.2">
      <c r="A42" s="49">
        <v>31</v>
      </c>
      <c r="B42" s="50" t="s">
        <v>23</v>
      </c>
      <c r="C42" s="34" t="s">
        <v>36</v>
      </c>
      <c r="D42" s="35">
        <v>40000000</v>
      </c>
      <c r="E42" s="36">
        <v>45771</v>
      </c>
      <c r="F42" s="49">
        <v>23</v>
      </c>
      <c r="G42" s="51">
        <f t="shared" si="1"/>
        <v>24</v>
      </c>
      <c r="H42" s="51">
        <f t="shared" ca="1" si="2"/>
        <v>2</v>
      </c>
      <c r="I42" s="35">
        <v>1667000</v>
      </c>
      <c r="J42" s="35">
        <v>520000</v>
      </c>
      <c r="K42" s="43">
        <f t="shared" si="0"/>
        <v>2187000</v>
      </c>
      <c r="L42" s="43"/>
      <c r="M42" s="43"/>
      <c r="N42" s="43">
        <f t="shared" si="3"/>
        <v>0</v>
      </c>
      <c r="O42" s="54"/>
      <c r="P42" s="55"/>
      <c r="Q42" s="56" t="s">
        <v>88</v>
      </c>
      <c r="U42" s="19"/>
      <c r="V42" s="20" t="e">
        <f>#REF!</f>
        <v>#REF!</v>
      </c>
      <c r="X42" s="20"/>
      <c r="AA42" s="15"/>
      <c r="AB42" s="17"/>
    </row>
    <row r="43" spans="1:28" s="18" customFormat="1" ht="21.75" customHeight="1" x14ac:dyDescent="0.25">
      <c r="A43" s="49"/>
      <c r="B43" s="50"/>
      <c r="C43" s="57"/>
      <c r="D43" s="58"/>
      <c r="E43" s="59"/>
      <c r="F43" s="49"/>
      <c r="G43" s="51"/>
      <c r="H43" s="51"/>
      <c r="I43" s="43"/>
      <c r="J43" s="43"/>
      <c r="K43" s="43"/>
      <c r="L43" s="43"/>
      <c r="M43" s="43"/>
      <c r="N43" s="43">
        <f t="shared" si="3"/>
        <v>0</v>
      </c>
      <c r="O43" s="54"/>
      <c r="P43" s="55"/>
      <c r="Q43" s="56"/>
      <c r="U43" s="19"/>
      <c r="V43" s="20"/>
      <c r="X43" s="20"/>
      <c r="AA43" s="15"/>
      <c r="AB43" s="17"/>
    </row>
    <row r="44" spans="1:28" s="18" customFormat="1" ht="21.75" customHeight="1" x14ac:dyDescent="0.25">
      <c r="A44" s="49"/>
      <c r="B44" s="50"/>
      <c r="C44" s="57"/>
      <c r="D44" s="58"/>
      <c r="E44" s="59"/>
      <c r="F44" s="49"/>
      <c r="G44" s="51"/>
      <c r="H44" s="51"/>
      <c r="I44" s="43"/>
      <c r="J44" s="43"/>
      <c r="K44" s="43"/>
      <c r="L44" s="43"/>
      <c r="M44" s="43"/>
      <c r="N44" s="43">
        <f t="shared" si="3"/>
        <v>0</v>
      </c>
      <c r="O44" s="54"/>
      <c r="P44" s="55"/>
      <c r="Q44" s="56"/>
      <c r="U44" s="19"/>
      <c r="V44" s="20"/>
      <c r="X44" s="20"/>
      <c r="AA44" s="15"/>
      <c r="AB44" s="17"/>
    </row>
    <row r="45" spans="1:28" s="18" customFormat="1" ht="21.75" customHeight="1" x14ac:dyDescent="0.25">
      <c r="A45" s="49"/>
      <c r="B45" s="50"/>
      <c r="C45" s="57"/>
      <c r="D45" s="58"/>
      <c r="E45" s="59"/>
      <c r="F45" s="49"/>
      <c r="G45" s="51"/>
      <c r="H45" s="51"/>
      <c r="I45" s="43"/>
      <c r="J45" s="43"/>
      <c r="K45" s="43"/>
      <c r="L45" s="43"/>
      <c r="M45" s="43"/>
      <c r="N45" s="43">
        <f t="shared" si="3"/>
        <v>0</v>
      </c>
      <c r="O45" s="54"/>
      <c r="P45" s="55"/>
      <c r="Q45" s="56"/>
      <c r="U45" s="19"/>
      <c r="V45" s="20"/>
      <c r="X45" s="20"/>
      <c r="AA45" s="15"/>
      <c r="AB45" s="17"/>
    </row>
    <row r="46" spans="1:28" s="18" customFormat="1" ht="21.75" customHeight="1" x14ac:dyDescent="0.25">
      <c r="A46" s="49"/>
      <c r="B46" s="50"/>
      <c r="C46" s="57"/>
      <c r="D46" s="58"/>
      <c r="E46" s="59"/>
      <c r="F46" s="49"/>
      <c r="G46" s="51"/>
      <c r="H46" s="51"/>
      <c r="I46" s="43"/>
      <c r="J46" s="43"/>
      <c r="K46" s="43"/>
      <c r="L46" s="43"/>
      <c r="M46" s="43"/>
      <c r="N46" s="43">
        <f t="shared" si="3"/>
        <v>0</v>
      </c>
      <c r="O46" s="54"/>
      <c r="P46" s="55"/>
      <c r="Q46" s="56"/>
      <c r="U46" s="19"/>
      <c r="V46" s="20"/>
      <c r="X46" s="20"/>
      <c r="AA46" s="15"/>
      <c r="AB46" s="17"/>
    </row>
    <row r="47" spans="1:28" s="16" customFormat="1" ht="21.75" customHeight="1" x14ac:dyDescent="0.25">
      <c r="A47" s="49"/>
      <c r="B47" s="50"/>
      <c r="C47" s="57"/>
      <c r="D47" s="58"/>
      <c r="E47" s="59"/>
      <c r="F47" s="49"/>
      <c r="G47" s="51"/>
      <c r="H47" s="51"/>
      <c r="I47" s="43"/>
      <c r="J47" s="43"/>
      <c r="K47" s="43"/>
      <c r="L47" s="43"/>
      <c r="M47" s="43"/>
      <c r="N47" s="43"/>
      <c r="O47" s="44"/>
      <c r="P47" s="60"/>
      <c r="Q47" s="61"/>
      <c r="R47" s="20"/>
      <c r="S47" s="20"/>
      <c r="T47" s="20"/>
      <c r="U47" s="17"/>
      <c r="AA47" s="15"/>
      <c r="AB47" s="17"/>
    </row>
    <row r="48" spans="1:28" s="16" customFormat="1" ht="21.75" customHeight="1" x14ac:dyDescent="0.25">
      <c r="A48" s="49"/>
      <c r="B48" s="50"/>
      <c r="C48" s="57"/>
      <c r="D48" s="58"/>
      <c r="E48" s="59"/>
      <c r="F48" s="49"/>
      <c r="G48" s="51"/>
      <c r="H48" s="51"/>
      <c r="I48" s="43"/>
      <c r="J48" s="43"/>
      <c r="K48" s="43"/>
      <c r="L48" s="43"/>
      <c r="M48" s="43"/>
      <c r="N48" s="43"/>
      <c r="O48" s="44"/>
      <c r="P48" s="60"/>
      <c r="Q48" s="61"/>
      <c r="R48" s="20"/>
      <c r="S48" s="20"/>
      <c r="T48" s="20"/>
      <c r="U48" s="17"/>
      <c r="AA48" s="15"/>
      <c r="AB48" s="17"/>
    </row>
    <row r="49" spans="1:28" s="16" customFormat="1" ht="21.75" customHeight="1" x14ac:dyDescent="0.25">
      <c r="A49" s="49"/>
      <c r="B49" s="50"/>
      <c r="C49" s="57"/>
      <c r="D49" s="58"/>
      <c r="E49" s="59"/>
      <c r="F49" s="49"/>
      <c r="G49" s="51"/>
      <c r="H49" s="51"/>
      <c r="I49" s="43"/>
      <c r="J49" s="43"/>
      <c r="K49" s="43"/>
      <c r="L49" s="43"/>
      <c r="M49" s="43"/>
      <c r="N49" s="43"/>
      <c r="O49" s="44"/>
      <c r="P49" s="52"/>
      <c r="Q49" s="53"/>
      <c r="U49" s="17"/>
      <c r="AA49" s="15"/>
      <c r="AB49" s="17"/>
    </row>
    <row r="50" spans="1:28" s="16" customFormat="1" ht="21.75" customHeight="1" x14ac:dyDescent="0.25">
      <c r="A50" s="49"/>
      <c r="B50" s="50"/>
      <c r="C50" s="57"/>
      <c r="D50" s="58"/>
      <c r="E50" s="59"/>
      <c r="F50" s="49"/>
      <c r="G50" s="51"/>
      <c r="H50" s="51"/>
      <c r="I50" s="43"/>
      <c r="J50" s="43"/>
      <c r="K50" s="43"/>
      <c r="L50" s="43"/>
      <c r="M50" s="43"/>
      <c r="N50" s="43"/>
      <c r="O50" s="44"/>
      <c r="P50" s="52"/>
      <c r="Q50" s="53"/>
      <c r="U50" s="21"/>
      <c r="V50" s="21"/>
      <c r="X50" s="17"/>
      <c r="AA50" s="15"/>
      <c r="AB50" s="17"/>
    </row>
    <row r="51" spans="1:28" s="16" customFormat="1" ht="21.75" customHeight="1" x14ac:dyDescent="0.25">
      <c r="A51" s="49"/>
      <c r="B51" s="50"/>
      <c r="C51" s="57"/>
      <c r="D51" s="58"/>
      <c r="E51" s="59"/>
      <c r="F51" s="49"/>
      <c r="G51" s="51"/>
      <c r="H51" s="51"/>
      <c r="I51" s="43"/>
      <c r="J51" s="43"/>
      <c r="K51" s="43"/>
      <c r="L51" s="43"/>
      <c r="M51" s="43"/>
      <c r="N51" s="43"/>
      <c r="O51" s="44"/>
      <c r="P51" s="52"/>
      <c r="Q51" s="53"/>
      <c r="U51" s="21"/>
      <c r="V51" s="21"/>
      <c r="X51" s="17"/>
      <c r="AA51" s="15"/>
      <c r="AB51" s="17"/>
    </row>
    <row r="52" spans="1:28" s="16" customFormat="1" ht="21.75" customHeight="1" x14ac:dyDescent="0.25">
      <c r="A52" s="49"/>
      <c r="B52" s="50"/>
      <c r="C52" s="57"/>
      <c r="D52" s="58"/>
      <c r="E52" s="59"/>
      <c r="F52" s="49"/>
      <c r="G52" s="51"/>
      <c r="H52" s="51"/>
      <c r="I52" s="43"/>
      <c r="J52" s="43"/>
      <c r="K52" s="43"/>
      <c r="L52" s="43"/>
      <c r="M52" s="43"/>
      <c r="N52" s="43"/>
      <c r="O52" s="44"/>
      <c r="P52" s="52"/>
      <c r="Q52" s="53"/>
      <c r="U52" s="17"/>
      <c r="X52" s="17"/>
      <c r="AA52" s="15"/>
      <c r="AB52" s="17"/>
    </row>
    <row r="53" spans="1:28" s="18" customFormat="1" ht="23.25" customHeight="1" x14ac:dyDescent="0.25">
      <c r="A53" s="49"/>
      <c r="B53" s="50"/>
      <c r="C53" s="57"/>
      <c r="D53" s="58"/>
      <c r="E53" s="59"/>
      <c r="F53" s="49"/>
      <c r="G53" s="51"/>
      <c r="H53" s="51"/>
      <c r="I53" s="43"/>
      <c r="J53" s="43"/>
      <c r="K53" s="43"/>
      <c r="L53" s="43"/>
      <c r="M53" s="43"/>
      <c r="N53" s="43"/>
      <c r="O53" s="54"/>
      <c r="P53" s="62"/>
      <c r="Q53" s="63"/>
      <c r="R53" s="19"/>
      <c r="S53" s="19"/>
      <c r="T53" s="19"/>
      <c r="U53" s="23"/>
      <c r="X53" s="23"/>
      <c r="AA53" s="14"/>
      <c r="AB53" s="23"/>
    </row>
    <row r="54" spans="1:28" s="16" customFormat="1" ht="23.25" customHeight="1" x14ac:dyDescent="0.25">
      <c r="A54" s="49"/>
      <c r="B54" s="50"/>
      <c r="C54" s="57"/>
      <c r="D54" s="58"/>
      <c r="E54" s="59"/>
      <c r="F54" s="49"/>
      <c r="G54" s="51"/>
      <c r="H54" s="51"/>
      <c r="I54" s="43"/>
      <c r="J54" s="43"/>
      <c r="K54" s="43"/>
      <c r="L54" s="43"/>
      <c r="M54" s="43"/>
      <c r="N54" s="43"/>
      <c r="O54" s="44"/>
      <c r="P54" s="60"/>
      <c r="Q54" s="61"/>
      <c r="R54" s="20"/>
      <c r="S54" s="20"/>
      <c r="T54" s="20"/>
      <c r="U54" s="17"/>
      <c r="X54" s="17"/>
      <c r="AA54" s="15"/>
      <c r="AB54" s="17"/>
    </row>
    <row r="55" spans="1:28" s="18" customFormat="1" ht="23.25" customHeight="1" x14ac:dyDescent="0.25">
      <c r="A55" s="49"/>
      <c r="B55" s="50"/>
      <c r="C55" s="57"/>
      <c r="D55" s="58"/>
      <c r="E55" s="59"/>
      <c r="F55" s="49"/>
      <c r="G55" s="51"/>
      <c r="H55" s="51"/>
      <c r="I55" s="43"/>
      <c r="J55" s="43"/>
      <c r="K55" s="43"/>
      <c r="L55" s="43"/>
      <c r="M55" s="43"/>
      <c r="N55" s="43"/>
      <c r="O55" s="54"/>
      <c r="P55" s="62"/>
      <c r="Q55" s="63"/>
      <c r="R55" s="19"/>
      <c r="S55" s="19"/>
      <c r="T55" s="19"/>
      <c r="U55" s="23"/>
      <c r="X55" s="23"/>
      <c r="AA55" s="14"/>
      <c r="AB55" s="23"/>
    </row>
    <row r="56" spans="1:28" s="16" customFormat="1" ht="21.75" customHeight="1" x14ac:dyDescent="0.25">
      <c r="A56" s="49"/>
      <c r="B56" s="50"/>
      <c r="C56" s="57"/>
      <c r="D56" s="58"/>
      <c r="E56" s="59"/>
      <c r="F56" s="49"/>
      <c r="G56" s="51"/>
      <c r="H56" s="51"/>
      <c r="I56" s="43"/>
      <c r="J56" s="43"/>
      <c r="K56" s="43"/>
      <c r="L56" s="43"/>
      <c r="M56" s="43"/>
      <c r="N56" s="43"/>
      <c r="O56" s="44"/>
      <c r="P56" s="60"/>
      <c r="Q56" s="61"/>
      <c r="R56" s="20"/>
      <c r="S56" s="20"/>
      <c r="T56" s="20"/>
      <c r="U56" s="17"/>
      <c r="X56" s="17"/>
      <c r="AA56" s="15"/>
      <c r="AB56" s="17"/>
    </row>
    <row r="57" spans="1:28" s="16" customFormat="1" ht="21.75" customHeight="1" x14ac:dyDescent="0.25">
      <c r="A57" s="49"/>
      <c r="B57" s="50"/>
      <c r="C57" s="57"/>
      <c r="D57" s="58"/>
      <c r="E57" s="59"/>
      <c r="F57" s="49"/>
      <c r="G57" s="51"/>
      <c r="H57" s="51"/>
      <c r="I57" s="43"/>
      <c r="J57" s="43"/>
      <c r="K57" s="43"/>
      <c r="L57" s="43"/>
      <c r="M57" s="43"/>
      <c r="N57" s="43"/>
      <c r="O57" s="44"/>
      <c r="P57" s="60"/>
      <c r="Q57" s="61"/>
      <c r="R57" s="20"/>
      <c r="S57" s="20"/>
      <c r="T57" s="20"/>
      <c r="U57" s="17"/>
      <c r="X57" s="17"/>
      <c r="AA57" s="15"/>
      <c r="AB57" s="17"/>
    </row>
    <row r="58" spans="1:28" s="18" customFormat="1" ht="21.75" customHeight="1" x14ac:dyDescent="0.25">
      <c r="A58" s="49"/>
      <c r="B58" s="50"/>
      <c r="C58" s="57"/>
      <c r="D58" s="58"/>
      <c r="E58" s="59"/>
      <c r="F58" s="49"/>
      <c r="G58" s="51"/>
      <c r="H58" s="51"/>
      <c r="I58" s="43"/>
      <c r="J58" s="43"/>
      <c r="K58" s="43"/>
      <c r="L58" s="43"/>
      <c r="M58" s="43"/>
      <c r="N58" s="43"/>
      <c r="O58" s="54"/>
      <c r="P58" s="62"/>
      <c r="Q58" s="63"/>
      <c r="R58" s="19"/>
      <c r="S58" s="19"/>
      <c r="T58" s="19"/>
      <c r="V58" s="20"/>
      <c r="X58" s="17"/>
      <c r="AA58" s="15"/>
      <c r="AB58" s="17"/>
    </row>
    <row r="59" spans="1:28" s="18" customFormat="1" ht="21.75" customHeight="1" x14ac:dyDescent="0.25">
      <c r="A59" s="49"/>
      <c r="B59" s="50"/>
      <c r="C59" s="57"/>
      <c r="D59" s="58"/>
      <c r="E59" s="59"/>
      <c r="F59" s="49"/>
      <c r="G59" s="51"/>
      <c r="H59" s="51"/>
      <c r="I59" s="43"/>
      <c r="J59" s="43"/>
      <c r="K59" s="43"/>
      <c r="L59" s="43"/>
      <c r="M59" s="43"/>
      <c r="N59" s="43"/>
      <c r="O59" s="54"/>
      <c r="P59" s="62"/>
      <c r="Q59" s="63"/>
      <c r="R59" s="19"/>
      <c r="S59" s="19"/>
      <c r="T59" s="19"/>
      <c r="V59" s="20"/>
      <c r="X59" s="17"/>
      <c r="AA59" s="15"/>
      <c r="AB59" s="17"/>
    </row>
    <row r="60" spans="1:28" s="18" customFormat="1" ht="21.75" customHeight="1" x14ac:dyDescent="0.25">
      <c r="A60" s="49"/>
      <c r="B60" s="50"/>
      <c r="C60" s="57"/>
      <c r="D60" s="58"/>
      <c r="E60" s="59"/>
      <c r="F60" s="49"/>
      <c r="G60" s="51"/>
      <c r="H60" s="51"/>
      <c r="I60" s="43"/>
      <c r="J60" s="43"/>
      <c r="K60" s="43"/>
      <c r="L60" s="43"/>
      <c r="M60" s="43"/>
      <c r="N60" s="43"/>
      <c r="O60" s="54"/>
      <c r="P60" s="62"/>
      <c r="Q60" s="63"/>
      <c r="R60" s="19"/>
      <c r="S60" s="19"/>
      <c r="T60" s="19"/>
      <c r="V60" s="20"/>
      <c r="X60" s="17"/>
      <c r="AA60" s="15"/>
      <c r="AB60" s="17"/>
    </row>
    <row r="61" spans="1:28" s="16" customFormat="1" ht="21.75" customHeight="1" x14ac:dyDescent="0.25">
      <c r="A61" s="49"/>
      <c r="B61" s="50"/>
      <c r="C61" s="57"/>
      <c r="D61" s="58"/>
      <c r="E61" s="59"/>
      <c r="F61" s="49"/>
      <c r="G61" s="51"/>
      <c r="H61" s="51"/>
      <c r="I61" s="43"/>
      <c r="J61" s="43"/>
      <c r="K61" s="43"/>
      <c r="L61" s="43"/>
      <c r="M61" s="43"/>
      <c r="N61" s="43"/>
      <c r="O61" s="44"/>
      <c r="P61" s="60"/>
      <c r="Q61" s="61"/>
      <c r="R61" s="20"/>
      <c r="S61" s="20"/>
      <c r="T61" s="20"/>
      <c r="U61" s="17"/>
      <c r="X61" s="17"/>
      <c r="AA61" s="15"/>
      <c r="AB61" s="17"/>
    </row>
    <row r="62" spans="1:28" s="16" customFormat="1" ht="21.75" customHeight="1" x14ac:dyDescent="0.25">
      <c r="A62" s="49"/>
      <c r="B62" s="50"/>
      <c r="C62" s="57"/>
      <c r="D62" s="58"/>
      <c r="E62" s="59"/>
      <c r="F62" s="49"/>
      <c r="G62" s="51"/>
      <c r="H62" s="51"/>
      <c r="I62" s="43"/>
      <c r="J62" s="43"/>
      <c r="K62" s="43"/>
      <c r="L62" s="43"/>
      <c r="M62" s="43"/>
      <c r="N62" s="43"/>
      <c r="O62" s="44"/>
      <c r="P62" s="60"/>
      <c r="Q62" s="61"/>
      <c r="R62" s="20"/>
      <c r="S62" s="20"/>
      <c r="T62" s="20"/>
      <c r="U62" s="17"/>
      <c r="V62" s="20"/>
      <c r="X62" s="17"/>
      <c r="AA62" s="15"/>
      <c r="AB62" s="17"/>
    </row>
    <row r="63" spans="1:28" s="16" customFormat="1" ht="21.75" customHeight="1" x14ac:dyDescent="0.25">
      <c r="A63" s="49"/>
      <c r="B63" s="50"/>
      <c r="C63" s="57"/>
      <c r="D63" s="58"/>
      <c r="E63" s="59"/>
      <c r="F63" s="49"/>
      <c r="G63" s="51"/>
      <c r="H63" s="51"/>
      <c r="I63" s="43"/>
      <c r="J63" s="43"/>
      <c r="K63" s="43"/>
      <c r="L63" s="43"/>
      <c r="M63" s="43"/>
      <c r="N63" s="43"/>
      <c r="O63" s="44"/>
      <c r="P63" s="60"/>
      <c r="Q63" s="61"/>
      <c r="R63" s="20"/>
      <c r="S63" s="20"/>
      <c r="T63" s="20"/>
      <c r="U63" s="17"/>
      <c r="X63" s="17"/>
      <c r="AA63" s="15"/>
      <c r="AB63" s="17"/>
    </row>
    <row r="64" spans="1:28" s="16" customFormat="1" ht="21.75" customHeight="1" x14ac:dyDescent="0.25">
      <c r="A64" s="49"/>
      <c r="B64" s="50"/>
      <c r="C64" s="57"/>
      <c r="D64" s="58"/>
      <c r="E64" s="59"/>
      <c r="F64" s="49"/>
      <c r="G64" s="51"/>
      <c r="H64" s="51"/>
      <c r="I64" s="43"/>
      <c r="J64" s="43"/>
      <c r="K64" s="43"/>
      <c r="L64" s="43"/>
      <c r="M64" s="43"/>
      <c r="N64" s="43"/>
      <c r="O64" s="44"/>
      <c r="P64" s="60"/>
      <c r="Q64" s="61"/>
      <c r="R64" s="20"/>
      <c r="S64" s="20"/>
      <c r="T64" s="20"/>
      <c r="U64" s="17"/>
      <c r="X64" s="17"/>
      <c r="AA64" s="15"/>
      <c r="AB64" s="17"/>
    </row>
    <row r="65" spans="1:28" s="16" customFormat="1" ht="21.75" customHeight="1" x14ac:dyDescent="0.25">
      <c r="A65" s="49"/>
      <c r="B65" s="50"/>
      <c r="C65" s="57"/>
      <c r="D65" s="58"/>
      <c r="E65" s="59"/>
      <c r="F65" s="49"/>
      <c r="G65" s="51"/>
      <c r="H65" s="51"/>
      <c r="I65" s="43"/>
      <c r="J65" s="43"/>
      <c r="K65" s="43"/>
      <c r="L65" s="43"/>
      <c r="M65" s="43"/>
      <c r="N65" s="43"/>
      <c r="O65" s="44"/>
      <c r="P65" s="60"/>
      <c r="Q65" s="61"/>
      <c r="R65" s="20"/>
      <c r="S65" s="20"/>
      <c r="T65" s="20"/>
      <c r="U65" s="17"/>
      <c r="X65" s="17"/>
      <c r="AA65" s="15"/>
      <c r="AB65" s="17"/>
    </row>
    <row r="66" spans="1:28" s="18" customFormat="1" ht="23.25" customHeight="1" x14ac:dyDescent="0.25">
      <c r="A66" s="49"/>
      <c r="B66" s="50"/>
      <c r="C66" s="57"/>
      <c r="D66" s="58"/>
      <c r="E66" s="59"/>
      <c r="F66" s="49"/>
      <c r="G66" s="51"/>
      <c r="H66" s="51"/>
      <c r="I66" s="43"/>
      <c r="J66" s="43"/>
      <c r="K66" s="43"/>
      <c r="L66" s="43"/>
      <c r="M66" s="43"/>
      <c r="N66" s="43"/>
      <c r="O66" s="54"/>
      <c r="P66" s="55"/>
      <c r="Q66" s="56"/>
      <c r="U66" s="19"/>
      <c r="V66" s="20"/>
      <c r="X66" s="17"/>
      <c r="AA66" s="15"/>
      <c r="AB66" s="17"/>
    </row>
    <row r="67" spans="1:28" s="18" customFormat="1" ht="23.25" customHeight="1" x14ac:dyDescent="0.25">
      <c r="A67" s="49"/>
      <c r="B67" s="50"/>
      <c r="C67" s="57"/>
      <c r="D67" s="58"/>
      <c r="E67" s="59"/>
      <c r="F67" s="49"/>
      <c r="G67" s="51"/>
      <c r="H67" s="51"/>
      <c r="I67" s="43"/>
      <c r="J67" s="43"/>
      <c r="K67" s="43"/>
      <c r="L67" s="43"/>
      <c r="M67" s="43"/>
      <c r="N67" s="43"/>
      <c r="O67" s="54"/>
      <c r="P67" s="55"/>
      <c r="Q67" s="56"/>
      <c r="U67" s="19"/>
      <c r="V67" s="20"/>
      <c r="X67" s="17"/>
      <c r="AA67" s="15"/>
      <c r="AB67" s="17"/>
    </row>
    <row r="68" spans="1:28" s="16" customFormat="1" ht="21.75" customHeight="1" x14ac:dyDescent="0.25">
      <c r="A68" s="49"/>
      <c r="B68" s="50"/>
      <c r="C68" s="57"/>
      <c r="D68" s="58"/>
      <c r="E68" s="59"/>
      <c r="F68" s="49"/>
      <c r="G68" s="51"/>
      <c r="H68" s="51"/>
      <c r="I68" s="43"/>
      <c r="J68" s="43"/>
      <c r="K68" s="43"/>
      <c r="L68" s="43"/>
      <c r="M68" s="43"/>
      <c r="N68" s="43"/>
      <c r="O68" s="44"/>
      <c r="P68" s="60"/>
      <c r="Q68" s="61"/>
      <c r="R68" s="20"/>
      <c r="S68" s="20"/>
      <c r="T68" s="20"/>
      <c r="U68" s="17"/>
      <c r="X68" s="17"/>
      <c r="AA68" s="15"/>
      <c r="AB68" s="17"/>
    </row>
    <row r="69" spans="1:28" s="16" customFormat="1" ht="21.75" customHeight="1" x14ac:dyDescent="0.25">
      <c r="A69" s="49"/>
      <c r="B69" s="50"/>
      <c r="C69" s="57"/>
      <c r="D69" s="58"/>
      <c r="E69" s="59"/>
      <c r="F69" s="49"/>
      <c r="G69" s="51"/>
      <c r="H69" s="51"/>
      <c r="I69" s="43"/>
      <c r="J69" s="43"/>
      <c r="K69" s="43"/>
      <c r="L69" s="43"/>
      <c r="M69" s="43"/>
      <c r="N69" s="43"/>
      <c r="O69" s="44"/>
      <c r="P69" s="60"/>
      <c r="Q69" s="61"/>
      <c r="R69" s="20"/>
      <c r="S69" s="20"/>
      <c r="T69" s="20"/>
      <c r="U69" s="17"/>
      <c r="X69" s="17"/>
      <c r="AA69" s="15"/>
      <c r="AB69" s="17"/>
    </row>
    <row r="70" spans="1:28" s="16" customFormat="1" ht="21.75" customHeight="1" x14ac:dyDescent="0.25">
      <c r="A70" s="49"/>
      <c r="B70" s="50"/>
      <c r="C70" s="57"/>
      <c r="D70" s="58"/>
      <c r="E70" s="59"/>
      <c r="F70" s="49"/>
      <c r="G70" s="51"/>
      <c r="H70" s="51"/>
      <c r="I70" s="43"/>
      <c r="J70" s="43"/>
      <c r="K70" s="43"/>
      <c r="L70" s="43"/>
      <c r="M70" s="43"/>
      <c r="N70" s="43"/>
      <c r="O70" s="44"/>
      <c r="P70" s="60"/>
      <c r="Q70" s="61"/>
      <c r="R70" s="20"/>
      <c r="S70" s="20"/>
      <c r="T70" s="20"/>
      <c r="U70" s="17"/>
      <c r="X70" s="17"/>
      <c r="AA70" s="15"/>
      <c r="AB70" s="17"/>
    </row>
    <row r="71" spans="1:28" s="16" customFormat="1" ht="21.75" customHeight="1" x14ac:dyDescent="0.25">
      <c r="A71" s="49"/>
      <c r="B71" s="50"/>
      <c r="C71" s="57"/>
      <c r="D71" s="58"/>
      <c r="E71" s="59"/>
      <c r="F71" s="49"/>
      <c r="G71" s="51"/>
      <c r="H71" s="51"/>
      <c r="I71" s="43"/>
      <c r="J71" s="43"/>
      <c r="K71" s="43"/>
      <c r="L71" s="43"/>
      <c r="M71" s="43"/>
      <c r="N71" s="43"/>
      <c r="O71" s="44"/>
      <c r="P71" s="60"/>
      <c r="Q71" s="61"/>
      <c r="R71" s="20"/>
      <c r="S71" s="20"/>
      <c r="T71" s="20"/>
      <c r="U71" s="17"/>
      <c r="X71" s="17"/>
      <c r="AA71" s="15"/>
      <c r="AB71" s="17"/>
    </row>
    <row r="72" spans="1:28" s="16" customFormat="1" ht="21.75" customHeight="1" x14ac:dyDescent="0.25">
      <c r="A72" s="49"/>
      <c r="B72" s="50"/>
      <c r="C72" s="57"/>
      <c r="D72" s="58"/>
      <c r="E72" s="59"/>
      <c r="F72" s="49"/>
      <c r="G72" s="51"/>
      <c r="H72" s="51"/>
      <c r="I72" s="43"/>
      <c r="J72" s="43"/>
      <c r="K72" s="43"/>
      <c r="L72" s="43"/>
      <c r="M72" s="43"/>
      <c r="N72" s="43"/>
      <c r="O72" s="44"/>
      <c r="P72" s="52"/>
      <c r="Q72" s="53"/>
      <c r="U72" s="17"/>
      <c r="V72" s="6"/>
      <c r="W72" s="4"/>
      <c r="X72" s="4"/>
      <c r="AA72" s="15"/>
      <c r="AB72" s="17"/>
    </row>
    <row r="73" spans="1:28" s="16" customFormat="1" ht="21.75" customHeight="1" x14ac:dyDescent="0.25">
      <c r="A73" s="49"/>
      <c r="B73" s="50"/>
      <c r="C73" s="57"/>
      <c r="D73" s="58"/>
      <c r="E73" s="59"/>
      <c r="F73" s="49"/>
      <c r="G73" s="51"/>
      <c r="H73" s="51"/>
      <c r="I73" s="43"/>
      <c r="J73" s="43"/>
      <c r="K73" s="43"/>
      <c r="L73" s="43"/>
      <c r="M73" s="43"/>
      <c r="N73" s="43"/>
      <c r="O73" s="44"/>
      <c r="P73" s="52"/>
      <c r="Q73" s="53"/>
      <c r="U73" s="17"/>
      <c r="V73" s="6"/>
      <c r="W73" s="4"/>
      <c r="X73" s="4"/>
      <c r="AA73" s="15"/>
      <c r="AB73" s="17"/>
    </row>
    <row r="74" spans="1:28" s="18" customFormat="1" ht="21.75" customHeight="1" x14ac:dyDescent="0.25">
      <c r="A74" s="49"/>
      <c r="B74" s="50"/>
      <c r="C74" s="57"/>
      <c r="D74" s="58"/>
      <c r="E74" s="59"/>
      <c r="F74" s="49"/>
      <c r="G74" s="51"/>
      <c r="H74" s="51"/>
      <c r="I74" s="43"/>
      <c r="J74" s="43"/>
      <c r="K74" s="43"/>
      <c r="L74" s="43"/>
      <c r="M74" s="43"/>
      <c r="N74" s="43"/>
      <c r="O74" s="54"/>
      <c r="P74" s="55"/>
      <c r="Q74" s="56"/>
      <c r="V74" s="6"/>
      <c r="W74" s="4"/>
      <c r="X74" s="4"/>
      <c r="AA74" s="15"/>
      <c r="AB74" s="17"/>
    </row>
    <row r="75" spans="1:28" s="16" customFormat="1" ht="21.75" customHeight="1" x14ac:dyDescent="0.25">
      <c r="A75" s="49"/>
      <c r="B75" s="50"/>
      <c r="C75" s="57"/>
      <c r="D75" s="58"/>
      <c r="E75" s="59"/>
      <c r="F75" s="49"/>
      <c r="G75" s="51"/>
      <c r="H75" s="51"/>
      <c r="I75" s="43"/>
      <c r="J75" s="43"/>
      <c r="K75" s="43"/>
      <c r="L75" s="43"/>
      <c r="M75" s="43"/>
      <c r="N75" s="43"/>
      <c r="O75" s="44"/>
      <c r="P75" s="60"/>
      <c r="Q75" s="61"/>
      <c r="R75" s="20"/>
      <c r="S75" s="20"/>
      <c r="T75" s="20"/>
      <c r="U75" s="17"/>
      <c r="V75" s="6"/>
      <c r="W75" s="4"/>
      <c r="X75" s="4"/>
      <c r="AA75" s="15"/>
      <c r="AB75" s="17"/>
    </row>
    <row r="76" spans="1:28" s="16" customFormat="1" ht="21.75" customHeight="1" x14ac:dyDescent="0.25">
      <c r="A76" s="49"/>
      <c r="B76" s="50"/>
      <c r="C76" s="57"/>
      <c r="D76" s="58"/>
      <c r="E76" s="59"/>
      <c r="F76" s="49"/>
      <c r="G76" s="51"/>
      <c r="H76" s="51"/>
      <c r="I76" s="43"/>
      <c r="J76" s="43"/>
      <c r="K76" s="43"/>
      <c r="L76" s="43"/>
      <c r="M76" s="43"/>
      <c r="N76" s="43"/>
      <c r="O76" s="44"/>
      <c r="P76" s="60"/>
      <c r="Q76" s="61"/>
      <c r="R76" s="20"/>
      <c r="S76" s="20"/>
      <c r="T76" s="20"/>
      <c r="U76" s="17"/>
      <c r="V76" s="6"/>
      <c r="W76" s="4"/>
      <c r="X76" s="4"/>
      <c r="AA76" s="15"/>
      <c r="AB76" s="17"/>
    </row>
    <row r="77" spans="1:28" s="16" customFormat="1" ht="21.75" customHeight="1" x14ac:dyDescent="0.25">
      <c r="A77" s="49"/>
      <c r="B77" s="50"/>
      <c r="C77" s="57"/>
      <c r="D77" s="58"/>
      <c r="E77" s="59"/>
      <c r="F77" s="49"/>
      <c r="G77" s="51"/>
      <c r="H77" s="51"/>
      <c r="I77" s="43"/>
      <c r="J77" s="43"/>
      <c r="K77" s="43"/>
      <c r="L77" s="43"/>
      <c r="M77" s="43"/>
      <c r="N77" s="43"/>
      <c r="O77" s="44"/>
      <c r="P77" s="60"/>
      <c r="Q77" s="61"/>
      <c r="R77" s="20"/>
      <c r="S77" s="20"/>
      <c r="T77" s="20"/>
      <c r="U77" s="17"/>
      <c r="V77" s="6"/>
      <c r="W77" s="4"/>
      <c r="X77" s="4"/>
      <c r="AA77" s="15"/>
      <c r="AB77" s="17"/>
    </row>
    <row r="78" spans="1:28" s="16" customFormat="1" ht="21.75" customHeight="1" x14ac:dyDescent="0.25">
      <c r="A78" s="49"/>
      <c r="B78" s="50"/>
      <c r="C78" s="57"/>
      <c r="D78" s="58"/>
      <c r="E78" s="59"/>
      <c r="F78" s="49"/>
      <c r="G78" s="51"/>
      <c r="H78" s="51"/>
      <c r="I78" s="43"/>
      <c r="J78" s="43"/>
      <c r="K78" s="43"/>
      <c r="L78" s="43"/>
      <c r="M78" s="43"/>
      <c r="N78" s="43"/>
      <c r="O78" s="44"/>
      <c r="P78" s="60"/>
      <c r="Q78" s="61"/>
      <c r="R78" s="20"/>
      <c r="S78" s="20"/>
      <c r="T78" s="20"/>
      <c r="U78" s="17"/>
      <c r="V78" s="6"/>
      <c r="W78" s="4"/>
      <c r="X78" s="4"/>
      <c r="AA78" s="15"/>
      <c r="AB78" s="17"/>
    </row>
    <row r="79" spans="1:28" s="16" customFormat="1" ht="21.75" customHeight="1" x14ac:dyDescent="0.25">
      <c r="A79" s="49"/>
      <c r="B79" s="50"/>
      <c r="C79" s="57"/>
      <c r="D79" s="58"/>
      <c r="E79" s="59"/>
      <c r="F79" s="49"/>
      <c r="G79" s="51"/>
      <c r="H79" s="51"/>
      <c r="I79" s="43"/>
      <c r="J79" s="43"/>
      <c r="K79" s="43"/>
      <c r="L79" s="43"/>
      <c r="M79" s="43"/>
      <c r="N79" s="43"/>
      <c r="O79" s="44"/>
      <c r="P79" s="60"/>
      <c r="Q79" s="61"/>
      <c r="R79" s="20"/>
      <c r="S79" s="20"/>
      <c r="T79" s="20"/>
      <c r="U79" s="17"/>
      <c r="V79" s="6"/>
      <c r="W79" s="4"/>
      <c r="X79" s="4"/>
      <c r="AA79" s="15"/>
      <c r="AB79" s="17"/>
    </row>
    <row r="80" spans="1:28" s="16" customFormat="1" ht="21.75" customHeight="1" x14ac:dyDescent="0.25">
      <c r="A80" s="49"/>
      <c r="B80" s="50"/>
      <c r="C80" s="57"/>
      <c r="D80" s="58"/>
      <c r="E80" s="59"/>
      <c r="F80" s="49"/>
      <c r="G80" s="51"/>
      <c r="H80" s="51"/>
      <c r="I80" s="43"/>
      <c r="J80" s="43"/>
      <c r="K80" s="43"/>
      <c r="L80" s="43"/>
      <c r="M80" s="43"/>
      <c r="N80" s="43"/>
      <c r="O80" s="44"/>
      <c r="P80" s="60"/>
      <c r="Q80" s="61"/>
      <c r="R80" s="20"/>
      <c r="S80" s="20"/>
      <c r="T80" s="20"/>
      <c r="U80" s="17"/>
      <c r="V80" s="6"/>
      <c r="W80" s="4"/>
      <c r="X80" s="4"/>
      <c r="AA80" s="15"/>
      <c r="AB80" s="17"/>
    </row>
    <row r="81" spans="1:28" s="18" customFormat="1" ht="23.25" customHeight="1" x14ac:dyDescent="0.25">
      <c r="A81" s="49"/>
      <c r="B81" s="50"/>
      <c r="C81" s="57"/>
      <c r="D81" s="58"/>
      <c r="E81" s="59"/>
      <c r="F81" s="49"/>
      <c r="G81" s="51"/>
      <c r="H81" s="51"/>
      <c r="I81" s="43"/>
      <c r="J81" s="43"/>
      <c r="K81" s="43"/>
      <c r="L81" s="43"/>
      <c r="M81" s="43"/>
      <c r="N81" s="43"/>
      <c r="O81" s="54"/>
      <c r="P81" s="55"/>
      <c r="Q81" s="56"/>
      <c r="U81" s="19"/>
      <c r="V81" s="6"/>
      <c r="W81" s="4"/>
      <c r="X81" s="4"/>
      <c r="AA81" s="15"/>
      <c r="AB81" s="17"/>
    </row>
    <row r="82" spans="1:28" s="18" customFormat="1" ht="23.25" customHeight="1" x14ac:dyDescent="0.25">
      <c r="A82" s="49"/>
      <c r="B82" s="50"/>
      <c r="C82" s="57"/>
      <c r="D82" s="58"/>
      <c r="E82" s="59"/>
      <c r="F82" s="49"/>
      <c r="G82" s="51"/>
      <c r="H82" s="51"/>
      <c r="I82" s="43"/>
      <c r="J82" s="43"/>
      <c r="K82" s="43"/>
      <c r="L82" s="43"/>
      <c r="M82" s="43"/>
      <c r="N82" s="43"/>
      <c r="O82" s="54"/>
      <c r="P82" s="62"/>
      <c r="Q82" s="63"/>
      <c r="R82" s="19"/>
      <c r="S82" s="19"/>
      <c r="T82" s="19"/>
      <c r="U82" s="19"/>
      <c r="V82" s="6"/>
      <c r="W82" s="4"/>
      <c r="X82" s="4"/>
      <c r="AA82" s="15"/>
      <c r="AB82" s="17"/>
    </row>
    <row r="83" spans="1:28" s="18" customFormat="1" ht="23.25" customHeight="1" x14ac:dyDescent="0.25">
      <c r="A83" s="49"/>
      <c r="B83" s="50"/>
      <c r="C83" s="57"/>
      <c r="D83" s="58"/>
      <c r="E83" s="59"/>
      <c r="F83" s="49"/>
      <c r="G83" s="51"/>
      <c r="H83" s="51"/>
      <c r="I83" s="43"/>
      <c r="J83" s="43"/>
      <c r="K83" s="43"/>
      <c r="L83" s="43"/>
      <c r="M83" s="43"/>
      <c r="N83" s="43"/>
      <c r="O83" s="54"/>
      <c r="P83" s="62"/>
      <c r="Q83" s="63"/>
      <c r="R83" s="19"/>
      <c r="S83" s="19"/>
      <c r="T83" s="19"/>
      <c r="U83" s="19"/>
      <c r="V83" s="6"/>
      <c r="W83" s="4"/>
      <c r="X83" s="4"/>
      <c r="AA83" s="15"/>
      <c r="AB83" s="17"/>
    </row>
    <row r="84" spans="1:28" s="16" customFormat="1" ht="23.25" customHeight="1" x14ac:dyDescent="0.25">
      <c r="A84" s="49"/>
      <c r="B84" s="50"/>
      <c r="C84" s="57"/>
      <c r="D84" s="58"/>
      <c r="E84" s="59"/>
      <c r="F84" s="49"/>
      <c r="G84" s="51"/>
      <c r="H84" s="51"/>
      <c r="I84" s="43"/>
      <c r="J84" s="43"/>
      <c r="K84" s="43"/>
      <c r="L84" s="43"/>
      <c r="M84" s="43"/>
      <c r="N84" s="43"/>
      <c r="O84" s="44"/>
      <c r="P84" s="52"/>
      <c r="Q84" s="53"/>
      <c r="U84" s="17"/>
      <c r="V84" s="21"/>
      <c r="W84" s="17"/>
      <c r="X84" s="17"/>
      <c r="AA84" s="15"/>
      <c r="AB84" s="17"/>
    </row>
    <row r="85" spans="1:28" s="16" customFormat="1" ht="21.75" customHeight="1" x14ac:dyDescent="0.25">
      <c r="A85" s="49"/>
      <c r="B85" s="50"/>
      <c r="C85" s="57"/>
      <c r="D85" s="58"/>
      <c r="E85" s="59"/>
      <c r="F85" s="49"/>
      <c r="G85" s="51"/>
      <c r="H85" s="51"/>
      <c r="I85" s="43"/>
      <c r="J85" s="43"/>
      <c r="K85" s="43"/>
      <c r="L85" s="43"/>
      <c r="M85" s="43"/>
      <c r="N85" s="43"/>
      <c r="O85" s="44"/>
      <c r="P85" s="55"/>
      <c r="Q85" s="56"/>
      <c r="R85" s="18"/>
      <c r="S85" s="18"/>
      <c r="T85" s="18"/>
      <c r="U85" s="17"/>
      <c r="V85" s="21"/>
      <c r="W85" s="17"/>
      <c r="X85" s="17"/>
      <c r="AA85" s="15"/>
      <c r="AB85" s="17"/>
    </row>
    <row r="86" spans="1:28" s="16" customFormat="1" ht="21.75" customHeight="1" x14ac:dyDescent="0.25">
      <c r="A86" s="49"/>
      <c r="B86" s="50"/>
      <c r="C86" s="57"/>
      <c r="D86" s="58"/>
      <c r="E86" s="59"/>
      <c r="F86" s="49"/>
      <c r="G86" s="51"/>
      <c r="H86" s="51"/>
      <c r="I86" s="43"/>
      <c r="J86" s="43"/>
      <c r="K86" s="43"/>
      <c r="L86" s="43"/>
      <c r="M86" s="43"/>
      <c r="N86" s="43"/>
      <c r="O86" s="44"/>
      <c r="P86" s="60"/>
      <c r="Q86" s="61"/>
      <c r="R86" s="20"/>
      <c r="S86" s="20"/>
      <c r="T86" s="20"/>
      <c r="U86" s="17"/>
      <c r="V86" s="21"/>
      <c r="W86" s="17"/>
      <c r="X86" s="17"/>
      <c r="AA86" s="15"/>
      <c r="AB86" s="17"/>
    </row>
    <row r="87" spans="1:28" s="16" customFormat="1" ht="21.75" customHeight="1" x14ac:dyDescent="0.25">
      <c r="A87" s="49"/>
      <c r="B87" s="50"/>
      <c r="C87" s="57"/>
      <c r="D87" s="58"/>
      <c r="E87" s="59"/>
      <c r="F87" s="49"/>
      <c r="G87" s="51"/>
      <c r="H87" s="51"/>
      <c r="I87" s="43"/>
      <c r="J87" s="43"/>
      <c r="K87" s="43"/>
      <c r="L87" s="43"/>
      <c r="M87" s="43"/>
      <c r="N87" s="43"/>
      <c r="O87" s="44"/>
      <c r="P87" s="60"/>
      <c r="Q87" s="61"/>
      <c r="R87" s="20"/>
      <c r="S87" s="20"/>
      <c r="T87" s="20"/>
      <c r="U87" s="17"/>
      <c r="V87" s="21"/>
      <c r="W87" s="17"/>
      <c r="X87" s="17"/>
      <c r="AA87" s="15"/>
      <c r="AB87" s="17"/>
    </row>
    <row r="88" spans="1:28" s="16" customFormat="1" ht="21.75" customHeight="1" x14ac:dyDescent="0.25">
      <c r="A88" s="49"/>
      <c r="B88" s="50"/>
      <c r="C88" s="57"/>
      <c r="D88" s="58"/>
      <c r="E88" s="59"/>
      <c r="F88" s="49"/>
      <c r="G88" s="51"/>
      <c r="H88" s="51"/>
      <c r="I88" s="43"/>
      <c r="J88" s="43"/>
      <c r="K88" s="43"/>
      <c r="L88" s="43"/>
      <c r="M88" s="43"/>
      <c r="N88" s="43"/>
      <c r="O88" s="44"/>
      <c r="P88" s="60"/>
      <c r="Q88" s="61"/>
      <c r="R88" s="20"/>
      <c r="S88" s="20"/>
      <c r="T88" s="20"/>
      <c r="U88" s="17"/>
      <c r="V88" s="21"/>
      <c r="W88" s="17"/>
      <c r="X88" s="17"/>
      <c r="AA88" s="15"/>
      <c r="AB88" s="17"/>
    </row>
    <row r="89" spans="1:28" s="16" customFormat="1" ht="21.75" customHeight="1" x14ac:dyDescent="0.25">
      <c r="A89" s="49"/>
      <c r="B89" s="50"/>
      <c r="C89" s="57"/>
      <c r="D89" s="58"/>
      <c r="E89" s="59"/>
      <c r="F89" s="49"/>
      <c r="G89" s="51"/>
      <c r="H89" s="51"/>
      <c r="I89" s="43"/>
      <c r="J89" s="43"/>
      <c r="K89" s="43"/>
      <c r="L89" s="43"/>
      <c r="M89" s="43"/>
      <c r="N89" s="43"/>
      <c r="O89" s="44"/>
      <c r="P89" s="60"/>
      <c r="Q89" s="61"/>
      <c r="R89" s="20"/>
      <c r="S89" s="20"/>
      <c r="T89" s="20"/>
      <c r="U89" s="17"/>
      <c r="V89" s="21"/>
      <c r="W89" s="17"/>
      <c r="X89" s="17"/>
      <c r="AA89" s="15"/>
      <c r="AB89" s="17"/>
    </row>
    <row r="90" spans="1:28" ht="21.75" customHeight="1" x14ac:dyDescent="0.25">
      <c r="A90" s="49"/>
      <c r="B90" s="50"/>
      <c r="C90" s="57"/>
      <c r="D90" s="58"/>
      <c r="E90" s="59"/>
      <c r="F90" s="49"/>
      <c r="G90" s="51"/>
      <c r="H90" s="51"/>
      <c r="I90" s="43"/>
      <c r="J90" s="43"/>
      <c r="K90" s="43"/>
      <c r="L90" s="43"/>
      <c r="M90" s="43"/>
      <c r="N90" s="43"/>
      <c r="P90" s="60"/>
      <c r="Q90" s="61"/>
      <c r="R90" s="5"/>
      <c r="S90" s="5"/>
      <c r="T90" s="5"/>
      <c r="U90" s="4"/>
      <c r="X90" s="4"/>
      <c r="AA90" s="8"/>
      <c r="AB90" s="4"/>
    </row>
    <row r="91" spans="1:28" ht="21.75" customHeight="1" x14ac:dyDescent="0.25">
      <c r="A91" s="49"/>
      <c r="B91" s="50"/>
      <c r="C91" s="57"/>
      <c r="D91" s="58"/>
      <c r="E91" s="59"/>
      <c r="F91" s="49"/>
      <c r="G91" s="51"/>
      <c r="H91" s="51"/>
      <c r="I91" s="43"/>
      <c r="J91" s="43"/>
      <c r="K91" s="43"/>
      <c r="L91" s="43"/>
      <c r="M91" s="43"/>
      <c r="N91" s="43"/>
      <c r="P91" s="60"/>
      <c r="Q91" s="61"/>
      <c r="R91" s="5"/>
      <c r="S91" s="5"/>
      <c r="T91" s="5"/>
      <c r="U91" s="4"/>
      <c r="X91" s="4"/>
      <c r="AA91" s="8"/>
      <c r="AB91" s="4"/>
    </row>
    <row r="92" spans="1:28" ht="21.75" customHeight="1" x14ac:dyDescent="0.25">
      <c r="A92" s="49"/>
      <c r="B92" s="50"/>
      <c r="C92" s="57"/>
      <c r="D92" s="58"/>
      <c r="E92" s="59"/>
      <c r="F92" s="49"/>
      <c r="G92" s="51"/>
      <c r="H92" s="51"/>
      <c r="I92" s="43"/>
      <c r="J92" s="43"/>
      <c r="K92" s="43"/>
      <c r="L92" s="43"/>
      <c r="M92" s="43"/>
      <c r="N92" s="43"/>
      <c r="P92" s="60"/>
      <c r="Q92" s="61"/>
      <c r="R92" s="5"/>
      <c r="S92" s="5"/>
      <c r="T92" s="5"/>
      <c r="U92" s="4"/>
      <c r="X92" s="4"/>
      <c r="AA92" s="8"/>
      <c r="AB92" s="4"/>
    </row>
    <row r="93" spans="1:28" ht="21.75" customHeight="1" x14ac:dyDescent="0.25">
      <c r="A93" s="49"/>
      <c r="B93" s="50"/>
      <c r="C93" s="57"/>
      <c r="D93" s="58"/>
      <c r="E93" s="59"/>
      <c r="F93" s="49"/>
      <c r="G93" s="51"/>
      <c r="H93" s="51"/>
      <c r="I93" s="43"/>
      <c r="J93" s="43"/>
      <c r="K93" s="43"/>
      <c r="L93" s="43"/>
      <c r="M93" s="43"/>
      <c r="N93" s="43"/>
      <c r="P93" s="60"/>
      <c r="Q93" s="61"/>
      <c r="R93" s="5"/>
      <c r="S93" s="5"/>
      <c r="T93" s="5"/>
      <c r="U93" s="4"/>
      <c r="X93" s="4"/>
      <c r="AA93" s="8"/>
      <c r="AB93" s="4"/>
    </row>
    <row r="94" spans="1:28" ht="21.75" customHeight="1" x14ac:dyDescent="0.25">
      <c r="A94" s="49"/>
      <c r="B94" s="50"/>
      <c r="C94" s="57"/>
      <c r="D94" s="58"/>
      <c r="E94" s="59"/>
      <c r="F94" s="49"/>
      <c r="G94" s="51"/>
      <c r="H94" s="51"/>
      <c r="I94" s="43"/>
      <c r="J94" s="43"/>
      <c r="K94" s="43"/>
      <c r="L94" s="43"/>
      <c r="M94" s="43"/>
      <c r="N94" s="43"/>
      <c r="P94" s="60"/>
      <c r="Q94" s="61"/>
      <c r="R94" s="5"/>
      <c r="S94" s="5"/>
      <c r="T94" s="5"/>
      <c r="U94" s="4"/>
      <c r="X94" s="4"/>
      <c r="AA94" s="8"/>
      <c r="AB94" s="4"/>
    </row>
    <row r="95" spans="1:28" ht="21.75" customHeight="1" x14ac:dyDescent="0.25">
      <c r="A95" s="49"/>
      <c r="B95" s="50"/>
      <c r="C95" s="57"/>
      <c r="D95" s="58"/>
      <c r="E95" s="59"/>
      <c r="F95" s="49"/>
      <c r="G95" s="51"/>
      <c r="H95" s="51"/>
      <c r="I95" s="43"/>
      <c r="J95" s="43"/>
      <c r="K95" s="43"/>
      <c r="L95" s="43"/>
      <c r="M95" s="43"/>
      <c r="N95" s="43"/>
      <c r="P95" s="60"/>
      <c r="Q95" s="61"/>
      <c r="R95" s="5"/>
      <c r="S95" s="5"/>
      <c r="T95" s="5"/>
      <c r="U95" s="4"/>
      <c r="X95" s="4"/>
      <c r="AA95" s="8"/>
      <c r="AB95" s="4"/>
    </row>
    <row r="96" spans="1:28" ht="21.75" customHeight="1" x14ac:dyDescent="0.25">
      <c r="A96" s="49"/>
      <c r="B96" s="50"/>
      <c r="C96" s="57"/>
      <c r="D96" s="58"/>
      <c r="E96" s="59"/>
      <c r="F96" s="49"/>
      <c r="G96" s="51"/>
      <c r="H96" s="51"/>
      <c r="I96" s="43"/>
      <c r="J96" s="43"/>
      <c r="K96" s="43"/>
      <c r="L96" s="43"/>
      <c r="M96" s="43"/>
      <c r="N96" s="43"/>
      <c r="P96" s="60"/>
      <c r="Q96" s="64"/>
      <c r="R96" s="5"/>
      <c r="S96" s="5"/>
      <c r="T96" s="5"/>
      <c r="U96" s="4"/>
      <c r="X96" s="4"/>
      <c r="AA96" s="8"/>
      <c r="AB96" s="4"/>
    </row>
    <row r="97" spans="1:28" ht="21.75" customHeight="1" x14ac:dyDescent="0.25">
      <c r="A97" s="49"/>
      <c r="B97" s="50"/>
      <c r="C97" s="57"/>
      <c r="D97" s="58"/>
      <c r="E97" s="59"/>
      <c r="F97" s="49"/>
      <c r="G97" s="51"/>
      <c r="H97" s="51"/>
      <c r="I97" s="43"/>
      <c r="J97" s="43"/>
      <c r="K97" s="43"/>
      <c r="L97" s="43"/>
      <c r="M97" s="43"/>
      <c r="N97" s="43"/>
      <c r="P97" s="60"/>
      <c r="Q97" s="61"/>
      <c r="R97" s="5"/>
      <c r="S97" s="5"/>
      <c r="T97" s="5"/>
      <c r="U97" s="4"/>
      <c r="X97" s="4"/>
      <c r="AA97" s="8"/>
      <c r="AB97" s="4"/>
    </row>
    <row r="98" spans="1:28" ht="21.75" customHeight="1" x14ac:dyDescent="0.25">
      <c r="A98" s="49"/>
      <c r="B98" s="50"/>
      <c r="C98" s="57"/>
      <c r="D98" s="58"/>
      <c r="E98" s="59"/>
      <c r="F98" s="49"/>
      <c r="G98" s="51"/>
      <c r="H98" s="51"/>
      <c r="I98" s="43"/>
      <c r="J98" s="43"/>
      <c r="K98" s="43"/>
      <c r="L98" s="43"/>
      <c r="M98" s="43"/>
      <c r="N98" s="43"/>
      <c r="P98" s="60"/>
      <c r="Q98" s="61"/>
      <c r="R98" s="5"/>
      <c r="S98" s="5"/>
      <c r="T98" s="5"/>
      <c r="U98" s="4"/>
      <c r="X98" s="4"/>
      <c r="AA98" s="8"/>
      <c r="AB98" s="4"/>
    </row>
    <row r="99" spans="1:28" ht="21.75" customHeight="1" x14ac:dyDescent="0.25">
      <c r="A99" s="49"/>
      <c r="B99" s="50"/>
      <c r="C99" s="57"/>
      <c r="D99" s="58"/>
      <c r="E99" s="59"/>
      <c r="F99" s="49"/>
      <c r="G99" s="51"/>
      <c r="H99" s="51"/>
      <c r="I99" s="43"/>
      <c r="J99" s="43"/>
      <c r="K99" s="43"/>
      <c r="L99" s="43"/>
      <c r="M99" s="43"/>
      <c r="N99" s="43"/>
      <c r="P99" s="60"/>
      <c r="Q99" s="64"/>
      <c r="R99" s="5"/>
      <c r="S99" s="5"/>
      <c r="T99" s="5"/>
      <c r="U99" s="4"/>
      <c r="X99" s="4"/>
      <c r="AA99" s="8"/>
      <c r="AB99" s="4"/>
    </row>
    <row r="100" spans="1:28" ht="21.75" customHeight="1" x14ac:dyDescent="0.25">
      <c r="A100" s="49"/>
      <c r="B100" s="50"/>
      <c r="C100" s="57"/>
      <c r="D100" s="58"/>
      <c r="E100" s="59"/>
      <c r="F100" s="49"/>
      <c r="G100" s="51"/>
      <c r="H100" s="51"/>
      <c r="I100" s="43"/>
      <c r="J100" s="43"/>
      <c r="K100" s="43"/>
      <c r="L100" s="43"/>
      <c r="M100" s="43"/>
      <c r="N100" s="43"/>
      <c r="P100" s="60"/>
      <c r="Q100" s="61"/>
      <c r="R100" s="5"/>
      <c r="S100" s="5"/>
      <c r="T100" s="5"/>
      <c r="U100" s="4"/>
      <c r="X100" s="4"/>
      <c r="AA100" s="8"/>
      <c r="AB100" s="4"/>
    </row>
    <row r="101" spans="1:28" ht="21.75" customHeight="1" x14ac:dyDescent="0.25">
      <c r="A101" s="49"/>
      <c r="B101" s="50"/>
      <c r="C101" s="57"/>
      <c r="D101" s="58"/>
      <c r="E101" s="59"/>
      <c r="F101" s="49"/>
      <c r="G101" s="51"/>
      <c r="H101" s="51"/>
      <c r="I101" s="43"/>
      <c r="J101" s="43"/>
      <c r="K101" s="43"/>
      <c r="L101" s="43"/>
      <c r="M101" s="43"/>
      <c r="N101" s="43"/>
      <c r="P101" s="55"/>
      <c r="Q101" s="56"/>
      <c r="R101" s="3"/>
      <c r="S101" s="3"/>
      <c r="T101" s="3"/>
      <c r="U101" s="4"/>
      <c r="V101" s="6"/>
      <c r="W101" s="4"/>
      <c r="X101" s="4"/>
      <c r="AA101" s="8"/>
      <c r="AB101" s="4"/>
    </row>
    <row r="102" spans="1:28" s="3" customFormat="1" ht="23.25" customHeight="1" x14ac:dyDescent="0.25">
      <c r="A102" s="49"/>
      <c r="B102" s="50"/>
      <c r="C102" s="57"/>
      <c r="D102" s="58"/>
      <c r="E102" s="59"/>
      <c r="F102" s="49"/>
      <c r="G102" s="51"/>
      <c r="H102" s="51"/>
      <c r="I102" s="43"/>
      <c r="J102" s="43"/>
      <c r="K102" s="43"/>
      <c r="L102" s="43"/>
      <c r="M102" s="43"/>
      <c r="N102" s="43"/>
      <c r="O102" s="54"/>
      <c r="P102" s="62"/>
      <c r="Q102" s="63"/>
      <c r="R102" s="7"/>
      <c r="S102" s="7"/>
      <c r="T102" s="7"/>
      <c r="U102" s="4"/>
      <c r="V102" s="6"/>
      <c r="W102" s="4"/>
      <c r="X102" s="4"/>
      <c r="AA102" s="8"/>
      <c r="AB102" s="4"/>
    </row>
    <row r="103" spans="1:28" ht="21.75" customHeight="1" x14ac:dyDescent="0.25">
      <c r="A103" s="49"/>
      <c r="B103" s="50"/>
      <c r="C103" s="57"/>
      <c r="D103" s="58"/>
      <c r="E103" s="59"/>
      <c r="F103" s="49"/>
      <c r="G103" s="51"/>
      <c r="H103" s="51"/>
      <c r="I103" s="43"/>
      <c r="J103" s="43"/>
      <c r="K103" s="43"/>
      <c r="L103" s="43"/>
      <c r="M103" s="43"/>
      <c r="N103" s="43"/>
      <c r="P103" s="55"/>
      <c r="Q103" s="56"/>
      <c r="R103" s="3"/>
      <c r="S103" s="3"/>
      <c r="T103" s="3"/>
      <c r="U103" s="4"/>
      <c r="V103" s="6"/>
      <c r="W103" s="4"/>
      <c r="X103" s="4"/>
      <c r="AA103" s="8"/>
      <c r="AB103" s="4"/>
    </row>
    <row r="104" spans="1:28" s="3" customFormat="1" ht="21.75" customHeight="1" x14ac:dyDescent="0.25">
      <c r="A104" s="49"/>
      <c r="B104" s="50"/>
      <c r="C104" s="57"/>
      <c r="D104" s="58"/>
      <c r="E104" s="59"/>
      <c r="F104" s="49"/>
      <c r="G104" s="51"/>
      <c r="H104" s="51"/>
      <c r="I104" s="43"/>
      <c r="J104" s="43"/>
      <c r="K104" s="43"/>
      <c r="L104" s="43"/>
      <c r="M104" s="43"/>
      <c r="N104" s="43"/>
      <c r="O104" s="54"/>
      <c r="P104" s="55"/>
      <c r="Q104" s="64"/>
      <c r="U104" s="4"/>
      <c r="V104" s="6"/>
      <c r="W104" s="4"/>
      <c r="X104" s="4"/>
      <c r="AA104" s="8"/>
      <c r="AB104" s="4"/>
    </row>
    <row r="105" spans="1:28" s="3" customFormat="1" ht="23.25" customHeight="1" x14ac:dyDescent="0.25">
      <c r="A105" s="49"/>
      <c r="B105" s="50"/>
      <c r="C105" s="57"/>
      <c r="D105" s="58"/>
      <c r="E105" s="59"/>
      <c r="F105" s="49"/>
      <c r="G105" s="51"/>
      <c r="H105" s="51"/>
      <c r="I105" s="43"/>
      <c r="J105" s="43"/>
      <c r="K105" s="43"/>
      <c r="L105" s="43"/>
      <c r="M105" s="43"/>
      <c r="N105" s="43"/>
      <c r="O105" s="54"/>
      <c r="P105" s="62"/>
      <c r="Q105" s="61"/>
      <c r="R105" s="7"/>
      <c r="S105" s="7"/>
      <c r="T105" s="7"/>
      <c r="U105" s="4"/>
      <c r="V105" s="6"/>
      <c r="W105" s="4"/>
      <c r="X105" s="4"/>
      <c r="AA105" s="8"/>
      <c r="AB105" s="4"/>
    </row>
    <row r="106" spans="1:28" ht="21.75" customHeight="1" x14ac:dyDescent="0.25">
      <c r="A106" s="49"/>
      <c r="B106" s="65"/>
      <c r="C106" s="66"/>
      <c r="D106" s="39"/>
      <c r="E106" s="40"/>
      <c r="F106" s="41"/>
      <c r="G106" s="42"/>
      <c r="H106" s="42"/>
      <c r="I106" s="67"/>
      <c r="J106" s="67"/>
      <c r="K106" s="67"/>
      <c r="L106" s="67"/>
      <c r="M106" s="67"/>
      <c r="N106" s="67"/>
      <c r="P106" s="68"/>
      <c r="Q106" s="56"/>
      <c r="R106" s="3"/>
      <c r="S106" s="3"/>
      <c r="T106" s="3"/>
      <c r="U106" s="4"/>
      <c r="V106" s="6"/>
      <c r="W106" s="4"/>
      <c r="X106" s="4"/>
      <c r="AA106" s="12"/>
      <c r="AB106" s="4"/>
    </row>
    <row r="107" spans="1:28" ht="21.75" customHeight="1" x14ac:dyDescent="0.25">
      <c r="A107" s="49"/>
      <c r="B107" s="65"/>
      <c r="C107" s="66"/>
      <c r="D107" s="39"/>
      <c r="E107" s="40"/>
      <c r="F107" s="41"/>
      <c r="G107" s="42"/>
      <c r="H107" s="42"/>
      <c r="I107" s="67"/>
      <c r="J107" s="67"/>
      <c r="K107" s="67"/>
      <c r="L107" s="67"/>
      <c r="M107" s="67"/>
      <c r="N107" s="67"/>
      <c r="P107" s="68"/>
      <c r="Q107" s="61"/>
      <c r="R107" s="3"/>
      <c r="S107" s="3"/>
      <c r="T107" s="3"/>
      <c r="U107" s="4"/>
      <c r="V107" s="6"/>
      <c r="W107" s="4"/>
      <c r="X107" s="4"/>
      <c r="AA107" s="12"/>
      <c r="AB107" s="4"/>
    </row>
    <row r="108" spans="1:28" ht="21.75" customHeight="1" x14ac:dyDescent="0.25">
      <c r="A108" s="49"/>
      <c r="B108" s="65"/>
      <c r="C108" s="66"/>
      <c r="D108" s="39"/>
      <c r="E108" s="40"/>
      <c r="F108" s="41"/>
      <c r="G108" s="42"/>
      <c r="H108" s="42"/>
      <c r="I108" s="67"/>
      <c r="J108" s="67"/>
      <c r="K108" s="67"/>
      <c r="L108" s="67"/>
      <c r="M108" s="67"/>
      <c r="N108" s="67"/>
      <c r="P108" s="68"/>
      <c r="Q108" s="56"/>
      <c r="R108" s="3"/>
      <c r="S108" s="3"/>
      <c r="T108" s="3"/>
      <c r="U108" s="4"/>
      <c r="V108" s="6"/>
      <c r="W108" s="4"/>
      <c r="X108" s="4"/>
      <c r="AA108" s="12"/>
      <c r="AB108" s="4"/>
    </row>
    <row r="109" spans="1:28" ht="21.75" customHeight="1" x14ac:dyDescent="0.25">
      <c r="A109" s="49"/>
      <c r="B109" s="65"/>
      <c r="C109" s="66"/>
      <c r="D109" s="39"/>
      <c r="E109" s="40"/>
      <c r="F109" s="41"/>
      <c r="G109" s="42"/>
      <c r="H109" s="42"/>
      <c r="I109" s="67"/>
      <c r="J109" s="67"/>
      <c r="K109" s="67"/>
      <c r="L109" s="67"/>
      <c r="M109" s="67"/>
      <c r="N109" s="67"/>
      <c r="P109" s="68"/>
      <c r="Q109" s="56"/>
      <c r="R109" s="3"/>
      <c r="S109" s="3"/>
      <c r="T109" s="3"/>
      <c r="U109" s="4"/>
      <c r="V109" s="6"/>
      <c r="W109" s="4"/>
      <c r="X109" s="4"/>
      <c r="AA109" s="12"/>
      <c r="AB109" s="4"/>
    </row>
    <row r="110" spans="1:28" ht="21.75" customHeight="1" x14ac:dyDescent="0.25">
      <c r="A110" s="49"/>
      <c r="B110" s="65"/>
      <c r="C110" s="66"/>
      <c r="D110" s="39"/>
      <c r="E110" s="40"/>
      <c r="F110" s="41"/>
      <c r="G110" s="42"/>
      <c r="H110" s="42"/>
      <c r="I110" s="67"/>
      <c r="J110" s="67"/>
      <c r="K110" s="67"/>
      <c r="L110" s="67"/>
      <c r="M110" s="67"/>
      <c r="N110" s="67"/>
      <c r="P110" s="68"/>
      <c r="Q110" s="61"/>
      <c r="R110" s="3"/>
      <c r="S110" s="3"/>
      <c r="T110" s="3"/>
      <c r="U110" s="4"/>
      <c r="V110" s="6"/>
      <c r="W110" s="4"/>
      <c r="X110" s="4"/>
      <c r="AA110" s="12"/>
      <c r="AB110" s="4"/>
    </row>
    <row r="111" spans="1:28" ht="21.75" customHeight="1" x14ac:dyDescent="0.25">
      <c r="A111" s="49"/>
      <c r="B111" s="65"/>
      <c r="C111" s="66"/>
      <c r="D111" s="39"/>
      <c r="E111" s="40"/>
      <c r="F111" s="41"/>
      <c r="G111" s="42"/>
      <c r="H111" s="42"/>
      <c r="I111" s="67"/>
      <c r="J111" s="67"/>
      <c r="K111" s="67"/>
      <c r="L111" s="67"/>
      <c r="M111" s="67"/>
      <c r="N111" s="67"/>
      <c r="P111" s="68"/>
      <c r="Q111" s="56"/>
      <c r="R111" s="3"/>
      <c r="S111" s="3"/>
      <c r="T111" s="3"/>
      <c r="U111" s="4"/>
      <c r="V111" s="6"/>
      <c r="W111" s="4"/>
      <c r="X111" s="4"/>
      <c r="AA111" s="12"/>
      <c r="AB111" s="4"/>
    </row>
    <row r="112" spans="1:28" ht="21.75" customHeight="1" x14ac:dyDescent="0.25">
      <c r="A112" s="49"/>
      <c r="B112" s="65"/>
      <c r="C112" s="66"/>
      <c r="D112" s="39"/>
      <c r="E112" s="40"/>
      <c r="F112" s="41"/>
      <c r="G112" s="42"/>
      <c r="H112" s="42"/>
      <c r="I112" s="67"/>
      <c r="J112" s="67"/>
      <c r="K112" s="67"/>
      <c r="L112" s="67"/>
      <c r="M112" s="67"/>
      <c r="N112" s="67"/>
      <c r="P112" s="68"/>
      <c r="Q112" s="56"/>
      <c r="R112" s="3"/>
      <c r="S112" s="3"/>
      <c r="T112" s="3"/>
      <c r="U112" s="4"/>
      <c r="V112" s="6"/>
      <c r="W112" s="4"/>
      <c r="X112" s="4"/>
      <c r="AA112" s="12"/>
      <c r="AB112" s="4"/>
    </row>
    <row r="113" spans="1:28" ht="21.75" customHeight="1" x14ac:dyDescent="0.25">
      <c r="A113" s="49"/>
      <c r="B113" s="65"/>
      <c r="C113" s="66"/>
      <c r="D113" s="39"/>
      <c r="E113" s="40"/>
      <c r="F113" s="41"/>
      <c r="G113" s="42"/>
      <c r="H113" s="42"/>
      <c r="I113" s="67"/>
      <c r="J113" s="67"/>
      <c r="K113" s="67"/>
      <c r="L113" s="67"/>
      <c r="M113" s="67"/>
      <c r="N113" s="67"/>
      <c r="P113" s="68"/>
      <c r="Q113" s="61"/>
      <c r="R113" s="3"/>
      <c r="S113" s="3"/>
      <c r="T113" s="3"/>
      <c r="U113" s="4"/>
      <c r="V113" s="6"/>
      <c r="W113" s="4"/>
      <c r="X113" s="4"/>
      <c r="AA113" s="12"/>
      <c r="AB113" s="4"/>
    </row>
    <row r="114" spans="1:28" ht="21.75" customHeight="1" x14ac:dyDescent="0.25">
      <c r="A114" s="49"/>
      <c r="B114" s="65"/>
      <c r="C114" s="66"/>
      <c r="D114" s="39"/>
      <c r="E114" s="40"/>
      <c r="F114" s="41"/>
      <c r="G114" s="42"/>
      <c r="H114" s="42"/>
      <c r="I114" s="67"/>
      <c r="J114" s="67"/>
      <c r="K114" s="67"/>
      <c r="L114" s="67"/>
      <c r="M114" s="67"/>
      <c r="N114" s="67"/>
      <c r="P114" s="68"/>
      <c r="Q114" s="56"/>
      <c r="R114" s="3"/>
      <c r="S114" s="3"/>
      <c r="T114" s="3"/>
      <c r="U114" s="4"/>
      <c r="V114" s="6"/>
      <c r="W114" s="4"/>
      <c r="X114" s="4"/>
      <c r="AA114" s="12"/>
      <c r="AB114" s="4"/>
    </row>
    <row r="115" spans="1:28" ht="21.75" customHeight="1" x14ac:dyDescent="0.25">
      <c r="A115" s="49"/>
      <c r="B115" s="65"/>
      <c r="C115" s="66"/>
      <c r="D115" s="39"/>
      <c r="E115" s="40"/>
      <c r="F115" s="41"/>
      <c r="G115" s="42"/>
      <c r="H115" s="42"/>
      <c r="I115" s="67"/>
      <c r="J115" s="67"/>
      <c r="K115" s="67"/>
      <c r="L115" s="67"/>
      <c r="M115" s="67"/>
      <c r="N115" s="67"/>
      <c r="P115" s="68"/>
      <c r="Q115" s="56"/>
      <c r="R115" s="3"/>
      <c r="S115" s="3"/>
      <c r="T115" s="3"/>
      <c r="U115" s="4"/>
      <c r="V115" s="6"/>
      <c r="W115" s="4"/>
      <c r="X115" s="4"/>
      <c r="AA115" s="12"/>
      <c r="AB115" s="4"/>
    </row>
    <row r="116" spans="1:28" ht="21.75" customHeight="1" x14ac:dyDescent="0.25">
      <c r="A116" s="49"/>
      <c r="B116" s="65"/>
      <c r="C116" s="66"/>
      <c r="D116" s="39"/>
      <c r="E116" s="40"/>
      <c r="F116" s="41"/>
      <c r="G116" s="42"/>
      <c r="H116" s="42"/>
      <c r="I116" s="67"/>
      <c r="J116" s="67"/>
      <c r="K116" s="67"/>
      <c r="L116" s="67"/>
      <c r="M116" s="67"/>
      <c r="N116" s="67"/>
      <c r="P116" s="68"/>
      <c r="Q116" s="56"/>
      <c r="R116" s="3"/>
      <c r="S116" s="3"/>
      <c r="T116" s="3"/>
      <c r="U116" s="4"/>
      <c r="V116" s="6"/>
      <c r="W116" s="4"/>
      <c r="X116" s="4"/>
      <c r="AA116" s="12"/>
      <c r="AB116" s="4"/>
    </row>
    <row r="117" spans="1:28" s="3" customFormat="1" ht="21.75" customHeight="1" x14ac:dyDescent="0.25">
      <c r="A117" s="49"/>
      <c r="B117" s="50"/>
      <c r="C117" s="57"/>
      <c r="D117" s="58"/>
      <c r="E117" s="40"/>
      <c r="F117" s="49"/>
      <c r="G117" s="51"/>
      <c r="H117" s="42"/>
      <c r="I117" s="43"/>
      <c r="J117" s="43"/>
      <c r="K117" s="43"/>
      <c r="L117" s="43"/>
      <c r="M117" s="43"/>
      <c r="N117" s="43"/>
      <c r="O117" s="54"/>
      <c r="P117" s="55"/>
      <c r="Q117" s="56"/>
      <c r="U117" s="4"/>
      <c r="V117" s="6"/>
      <c r="W117" s="4"/>
      <c r="X117" s="4"/>
      <c r="AA117" s="8"/>
      <c r="AB117" s="4"/>
    </row>
    <row r="118" spans="1:28" ht="21.75" customHeight="1" x14ac:dyDescent="0.25">
      <c r="A118" s="49"/>
      <c r="B118" s="65"/>
      <c r="C118" s="66"/>
      <c r="D118" s="39"/>
      <c r="E118" s="40"/>
      <c r="F118" s="41"/>
      <c r="G118" s="42"/>
      <c r="H118" s="42"/>
      <c r="I118" s="67"/>
      <c r="J118" s="67"/>
      <c r="K118" s="67"/>
      <c r="L118" s="67"/>
      <c r="M118" s="67"/>
      <c r="N118" s="67"/>
      <c r="P118" s="68"/>
      <c r="Q118" s="56"/>
      <c r="R118" s="3"/>
      <c r="S118" s="3"/>
      <c r="T118" s="3"/>
      <c r="U118" s="4"/>
      <c r="V118" s="6"/>
      <c r="W118" s="4"/>
      <c r="X118" s="4"/>
      <c r="AA118" s="12"/>
      <c r="AB118" s="4"/>
    </row>
    <row r="119" spans="1:28" ht="21.75" customHeight="1" x14ac:dyDescent="0.25">
      <c r="A119" s="49"/>
      <c r="B119" s="65"/>
      <c r="C119" s="66"/>
      <c r="D119" s="39"/>
      <c r="E119" s="40"/>
      <c r="F119" s="41"/>
      <c r="G119" s="42"/>
      <c r="H119" s="42"/>
      <c r="I119" s="67"/>
      <c r="J119" s="67"/>
      <c r="K119" s="67"/>
      <c r="L119" s="67"/>
      <c r="M119" s="67"/>
      <c r="N119" s="67"/>
      <c r="P119" s="68"/>
      <c r="Q119" s="61"/>
      <c r="R119" s="3"/>
      <c r="S119" s="3"/>
      <c r="T119" s="3"/>
      <c r="U119" s="4"/>
      <c r="V119" s="6"/>
      <c r="W119" s="4"/>
      <c r="X119" s="4"/>
      <c r="AA119" s="12"/>
      <c r="AB119" s="4"/>
    </row>
    <row r="120" spans="1:28" ht="21.75" customHeight="1" x14ac:dyDescent="0.25">
      <c r="A120" s="49"/>
      <c r="B120" s="65"/>
      <c r="C120" s="66"/>
      <c r="D120" s="39"/>
      <c r="E120" s="40"/>
      <c r="F120" s="41"/>
      <c r="G120" s="42"/>
      <c r="H120" s="42"/>
      <c r="I120" s="67"/>
      <c r="J120" s="67"/>
      <c r="K120" s="67"/>
      <c r="L120" s="67"/>
      <c r="M120" s="67"/>
      <c r="N120" s="67"/>
      <c r="P120" s="68"/>
      <c r="Q120" s="61"/>
      <c r="R120" s="3"/>
      <c r="S120" s="3"/>
      <c r="T120" s="3"/>
      <c r="U120" s="4"/>
      <c r="V120" s="6"/>
      <c r="W120" s="4"/>
      <c r="X120" s="4"/>
      <c r="AA120" s="12"/>
      <c r="AB120" s="4"/>
    </row>
    <row r="121" spans="1:28" ht="21.75" customHeight="1" x14ac:dyDescent="0.25">
      <c r="A121" s="49"/>
      <c r="B121" s="69"/>
      <c r="C121" s="70"/>
      <c r="D121" s="71"/>
      <c r="E121" s="72"/>
      <c r="F121" s="73"/>
      <c r="G121" s="74"/>
      <c r="H121" s="74"/>
      <c r="I121" s="75"/>
      <c r="J121" s="75"/>
      <c r="K121" s="75"/>
      <c r="L121" s="75"/>
      <c r="M121" s="75"/>
      <c r="N121" s="75"/>
      <c r="O121" s="69"/>
      <c r="P121" s="52"/>
      <c r="Q121" s="53"/>
      <c r="U121" s="4"/>
      <c r="X121" s="4"/>
    </row>
    <row r="122" spans="1:28" ht="21.75" customHeight="1" x14ac:dyDescent="0.25">
      <c r="A122" s="49"/>
      <c r="B122" s="69"/>
      <c r="C122" s="70"/>
      <c r="D122" s="71"/>
      <c r="E122" s="72"/>
      <c r="F122" s="73"/>
      <c r="G122" s="74"/>
      <c r="H122" s="74"/>
      <c r="I122" s="75"/>
      <c r="J122" s="75"/>
      <c r="K122" s="75"/>
      <c r="L122" s="75"/>
      <c r="M122" s="75"/>
      <c r="N122" s="75"/>
      <c r="P122" s="52"/>
      <c r="Q122" s="53"/>
      <c r="U122" s="4"/>
      <c r="X122" s="4"/>
    </row>
    <row r="123" spans="1:28" ht="21.75" customHeight="1" x14ac:dyDescent="0.25">
      <c r="A123" s="49"/>
      <c r="B123" s="69"/>
      <c r="C123" s="70"/>
      <c r="D123" s="71"/>
      <c r="E123" s="72"/>
      <c r="F123" s="73"/>
      <c r="G123" s="74"/>
      <c r="H123" s="74"/>
      <c r="I123" s="75"/>
      <c r="J123" s="75"/>
      <c r="K123" s="75"/>
      <c r="L123" s="75"/>
      <c r="M123" s="75"/>
      <c r="N123" s="75"/>
      <c r="P123" s="52"/>
      <c r="Q123" s="53"/>
      <c r="U123" s="4"/>
      <c r="X123" s="4"/>
    </row>
    <row r="124" spans="1:28" ht="21.75" customHeight="1" x14ac:dyDescent="0.25">
      <c r="A124" s="49"/>
      <c r="B124" s="69"/>
      <c r="C124" s="70"/>
      <c r="D124" s="71"/>
      <c r="E124" s="72"/>
      <c r="F124" s="73"/>
      <c r="G124" s="74"/>
      <c r="H124" s="74"/>
      <c r="I124" s="75"/>
      <c r="J124" s="75"/>
      <c r="K124" s="75"/>
      <c r="L124" s="75"/>
      <c r="M124" s="75"/>
      <c r="N124" s="75"/>
      <c r="P124" s="52"/>
      <c r="Q124" s="53"/>
      <c r="U124" s="4"/>
      <c r="X124" s="4"/>
    </row>
    <row r="125" spans="1:28" ht="21.75" customHeight="1" x14ac:dyDescent="0.25">
      <c r="A125" s="49"/>
      <c r="B125" s="50"/>
      <c r="C125" s="57"/>
      <c r="D125" s="58"/>
      <c r="E125" s="59"/>
      <c r="F125" s="49"/>
      <c r="G125" s="51"/>
      <c r="H125" s="51"/>
      <c r="I125" s="43"/>
      <c r="J125" s="43"/>
      <c r="K125" s="75"/>
      <c r="L125" s="43"/>
      <c r="M125" s="43"/>
      <c r="N125" s="43"/>
      <c r="P125" s="60"/>
      <c r="Q125" s="61"/>
      <c r="R125" s="5"/>
      <c r="S125" s="5"/>
      <c r="T125" s="5"/>
      <c r="U125" s="4"/>
      <c r="V125" s="4"/>
      <c r="W125" s="4"/>
      <c r="Z125" s="8"/>
      <c r="AA125" s="4"/>
    </row>
    <row r="126" spans="1:28" ht="21.75" customHeight="1" x14ac:dyDescent="0.25">
      <c r="A126" s="49"/>
      <c r="B126" s="50"/>
      <c r="C126" s="57"/>
      <c r="D126" s="58"/>
      <c r="E126" s="59"/>
      <c r="F126" s="49"/>
      <c r="G126" s="51"/>
      <c r="H126" s="51"/>
      <c r="I126" s="43"/>
      <c r="J126" s="43"/>
      <c r="K126" s="43"/>
      <c r="L126" s="43"/>
      <c r="M126" s="43"/>
      <c r="N126" s="43"/>
      <c r="P126" s="60"/>
      <c r="Q126" s="61"/>
      <c r="R126" s="5"/>
      <c r="S126" s="5"/>
      <c r="T126" s="5"/>
      <c r="U126" s="4"/>
      <c r="V126" s="4"/>
      <c r="W126" s="4"/>
      <c r="Z126" s="8"/>
      <c r="AA126" s="4"/>
    </row>
    <row r="127" spans="1:28" ht="21.75" customHeight="1" x14ac:dyDescent="0.25">
      <c r="A127" s="49"/>
      <c r="B127" s="50"/>
      <c r="C127" s="57"/>
      <c r="D127" s="58"/>
      <c r="E127" s="59"/>
      <c r="F127" s="49"/>
      <c r="G127" s="51"/>
      <c r="H127" s="51"/>
      <c r="I127" s="43"/>
      <c r="J127" s="43"/>
      <c r="K127" s="43"/>
      <c r="L127" s="43"/>
      <c r="M127" s="43"/>
      <c r="N127" s="43"/>
      <c r="P127" s="60"/>
      <c r="Q127" s="61"/>
      <c r="R127" s="5"/>
      <c r="S127" s="5"/>
      <c r="T127" s="5"/>
      <c r="U127" s="4"/>
      <c r="V127" s="4"/>
      <c r="W127" s="4"/>
      <c r="Z127" s="8"/>
      <c r="AA127" s="4"/>
    </row>
    <row r="128" spans="1:28" ht="21.75" customHeight="1" x14ac:dyDescent="0.25">
      <c r="A128" s="49"/>
      <c r="B128" s="50"/>
      <c r="C128" s="57"/>
      <c r="D128" s="58"/>
      <c r="E128" s="59"/>
      <c r="F128" s="49"/>
      <c r="G128" s="51"/>
      <c r="H128" s="51"/>
      <c r="I128" s="43"/>
      <c r="J128" s="43"/>
      <c r="K128" s="43"/>
      <c r="L128" s="43"/>
      <c r="M128" s="43"/>
      <c r="N128" s="43"/>
      <c r="P128" s="60"/>
      <c r="Q128" s="61"/>
      <c r="R128" s="5"/>
      <c r="S128" s="5"/>
      <c r="T128" s="5"/>
      <c r="U128" s="4"/>
      <c r="V128" s="4"/>
      <c r="W128" s="4"/>
      <c r="Z128" s="8"/>
      <c r="AA128" s="4"/>
    </row>
    <row r="129" spans="1:28" ht="21.75" customHeight="1" x14ac:dyDescent="0.25">
      <c r="A129" s="49"/>
      <c r="B129" s="50"/>
      <c r="C129" s="57"/>
      <c r="D129" s="58"/>
      <c r="E129" s="59"/>
      <c r="F129" s="49"/>
      <c r="G129" s="51"/>
      <c r="H129" s="51"/>
      <c r="I129" s="43"/>
      <c r="J129" s="43"/>
      <c r="K129" s="43"/>
      <c r="L129" s="43"/>
      <c r="M129" s="43"/>
      <c r="N129" s="43"/>
      <c r="P129" s="60"/>
      <c r="Q129" s="61"/>
      <c r="R129" s="5"/>
      <c r="S129" s="5"/>
      <c r="T129" s="5"/>
      <c r="U129" s="4"/>
      <c r="V129" s="4"/>
      <c r="W129" s="4"/>
      <c r="Z129" s="8"/>
      <c r="AA129" s="4"/>
    </row>
    <row r="130" spans="1:28" ht="21.75" customHeight="1" x14ac:dyDescent="0.25">
      <c r="A130" s="49"/>
      <c r="B130" s="50"/>
      <c r="C130" s="57"/>
      <c r="D130" s="58"/>
      <c r="E130" s="59"/>
      <c r="F130" s="49"/>
      <c r="G130" s="51"/>
      <c r="H130" s="51"/>
      <c r="I130" s="43"/>
      <c r="J130" s="43"/>
      <c r="K130" s="43"/>
      <c r="L130" s="43"/>
      <c r="M130" s="43"/>
      <c r="N130" s="43"/>
      <c r="P130" s="60"/>
      <c r="Q130" s="61"/>
      <c r="R130" s="5"/>
      <c r="S130" s="5"/>
      <c r="T130" s="5"/>
      <c r="U130" s="4"/>
      <c r="V130" s="4"/>
      <c r="W130" s="4"/>
      <c r="Z130" s="8"/>
      <c r="AA130" s="4"/>
    </row>
    <row r="131" spans="1:28" ht="21.75" customHeight="1" x14ac:dyDescent="0.25">
      <c r="A131" s="49"/>
      <c r="B131" s="50"/>
      <c r="C131" s="57"/>
      <c r="D131" s="58"/>
      <c r="E131" s="59"/>
      <c r="F131" s="49"/>
      <c r="G131" s="51"/>
      <c r="H131" s="51"/>
      <c r="I131" s="43"/>
      <c r="J131" s="43"/>
      <c r="K131" s="43"/>
      <c r="L131" s="43"/>
      <c r="M131" s="43"/>
      <c r="N131" s="43"/>
      <c r="P131" s="60"/>
      <c r="Q131" s="61"/>
      <c r="R131" s="5"/>
      <c r="S131" s="5"/>
      <c r="T131" s="5"/>
      <c r="U131" s="4"/>
      <c r="V131" s="4"/>
      <c r="W131" s="4"/>
      <c r="Z131" s="8"/>
      <c r="AA131" s="4"/>
    </row>
    <row r="132" spans="1:28" ht="21.75" customHeight="1" x14ac:dyDescent="0.25">
      <c r="A132" s="49"/>
      <c r="B132" s="50"/>
      <c r="C132" s="57"/>
      <c r="D132" s="58"/>
      <c r="E132" s="59"/>
      <c r="F132" s="49"/>
      <c r="G132" s="51"/>
      <c r="H132" s="51"/>
      <c r="I132" s="43"/>
      <c r="J132" s="43"/>
      <c r="K132" s="43"/>
      <c r="L132" s="43"/>
      <c r="M132" s="43"/>
      <c r="N132" s="43"/>
      <c r="P132" s="60"/>
      <c r="Q132" s="61"/>
      <c r="R132" s="5"/>
      <c r="S132" s="5"/>
      <c r="T132" s="5"/>
      <c r="U132" s="4"/>
      <c r="V132" s="4"/>
      <c r="W132" s="4"/>
      <c r="Z132" s="8"/>
      <c r="AA132" s="4"/>
    </row>
    <row r="133" spans="1:28" ht="21.75" customHeight="1" x14ac:dyDescent="0.25">
      <c r="A133" s="49"/>
      <c r="B133" s="50"/>
      <c r="C133" s="57"/>
      <c r="D133" s="58"/>
      <c r="E133" s="59"/>
      <c r="F133" s="49"/>
      <c r="G133" s="51"/>
      <c r="H133" s="51"/>
      <c r="I133" s="43"/>
      <c r="J133" s="43"/>
      <c r="K133" s="43"/>
      <c r="L133" s="43"/>
      <c r="M133" s="43"/>
      <c r="N133" s="43"/>
      <c r="P133" s="60"/>
      <c r="Q133" s="61"/>
      <c r="R133" s="5"/>
      <c r="S133" s="5"/>
      <c r="T133" s="5"/>
      <c r="U133" s="4"/>
      <c r="V133" s="4"/>
      <c r="W133" s="4"/>
      <c r="Z133" s="8"/>
      <c r="AA133" s="4"/>
    </row>
    <row r="134" spans="1:28" ht="21.75" customHeight="1" x14ac:dyDescent="0.25">
      <c r="A134" s="49"/>
      <c r="B134" s="50"/>
      <c r="C134" s="57"/>
      <c r="D134" s="58"/>
      <c r="E134" s="59"/>
      <c r="F134" s="49"/>
      <c r="G134" s="51"/>
      <c r="H134" s="51"/>
      <c r="I134" s="43"/>
      <c r="J134" s="43"/>
      <c r="K134" s="43"/>
      <c r="L134" s="43"/>
      <c r="M134" s="43"/>
      <c r="N134" s="43"/>
      <c r="P134" s="60"/>
      <c r="Q134" s="61"/>
      <c r="R134" s="5"/>
      <c r="S134" s="5"/>
      <c r="T134" s="5"/>
      <c r="U134" s="4"/>
      <c r="V134" s="4"/>
      <c r="W134" s="4"/>
      <c r="Z134" s="8"/>
      <c r="AA134" s="4"/>
    </row>
    <row r="135" spans="1:28" ht="21.75" customHeight="1" x14ac:dyDescent="0.25">
      <c r="A135" s="49"/>
      <c r="B135" s="50"/>
      <c r="C135" s="57"/>
      <c r="D135" s="58"/>
      <c r="E135" s="59"/>
      <c r="F135" s="49"/>
      <c r="G135" s="51"/>
      <c r="H135" s="51"/>
      <c r="I135" s="43"/>
      <c r="J135" s="43"/>
      <c r="K135" s="43"/>
      <c r="L135" s="43"/>
      <c r="M135" s="43"/>
      <c r="N135" s="43"/>
      <c r="P135" s="60"/>
      <c r="Q135" s="61"/>
      <c r="R135" s="5"/>
      <c r="S135" s="5"/>
      <c r="T135" s="5"/>
      <c r="U135" s="4"/>
      <c r="V135" s="4"/>
      <c r="W135" s="4"/>
      <c r="Z135" s="8"/>
      <c r="AA135" s="4"/>
    </row>
    <row r="136" spans="1:28" ht="21.75" customHeight="1" x14ac:dyDescent="0.25">
      <c r="A136" s="49"/>
      <c r="B136" s="50"/>
      <c r="C136" s="57"/>
      <c r="D136" s="58"/>
      <c r="E136" s="59"/>
      <c r="F136" s="49"/>
      <c r="G136" s="51"/>
      <c r="H136" s="51"/>
      <c r="I136" s="43"/>
      <c r="J136" s="43"/>
      <c r="K136" s="43"/>
      <c r="L136" s="43"/>
      <c r="M136" s="43"/>
      <c r="N136" s="43"/>
      <c r="P136" s="60"/>
      <c r="Q136" s="61"/>
      <c r="R136" s="5"/>
      <c r="S136" s="5"/>
      <c r="T136" s="5"/>
      <c r="U136" s="4"/>
      <c r="V136" s="4"/>
      <c r="W136" s="4"/>
      <c r="Z136" s="8"/>
      <c r="AA136" s="4"/>
    </row>
    <row r="137" spans="1:28" ht="21.75" customHeight="1" x14ac:dyDescent="0.25">
      <c r="A137" s="49"/>
      <c r="B137" s="50"/>
      <c r="C137" s="57"/>
      <c r="D137" s="58"/>
      <c r="E137" s="59"/>
      <c r="F137" s="49"/>
      <c r="G137" s="51"/>
      <c r="H137" s="51"/>
      <c r="I137" s="43"/>
      <c r="J137" s="43"/>
      <c r="K137" s="43"/>
      <c r="L137" s="43"/>
      <c r="M137" s="43"/>
      <c r="N137" s="43"/>
      <c r="P137" s="60"/>
      <c r="Q137" s="61"/>
      <c r="R137" s="5"/>
      <c r="S137" s="5"/>
      <c r="T137" s="5"/>
      <c r="U137" s="4"/>
      <c r="V137" s="4"/>
      <c r="W137" s="4"/>
      <c r="Z137" s="12"/>
      <c r="AA137" s="4"/>
    </row>
    <row r="138" spans="1:28" ht="21.75" customHeight="1" x14ac:dyDescent="0.25">
      <c r="A138" s="49"/>
      <c r="B138" s="50"/>
      <c r="C138" s="57"/>
      <c r="D138" s="58"/>
      <c r="E138" s="59"/>
      <c r="F138" s="49"/>
      <c r="G138" s="51"/>
      <c r="H138" s="51"/>
      <c r="I138" s="43"/>
      <c r="J138" s="43"/>
      <c r="K138" s="43"/>
      <c r="L138" s="43"/>
      <c r="M138" s="43"/>
      <c r="N138" s="43"/>
      <c r="P138" s="60"/>
      <c r="Q138" s="61"/>
      <c r="R138" s="5"/>
      <c r="S138" s="5"/>
      <c r="T138" s="5"/>
      <c r="U138" s="4"/>
      <c r="V138" s="4"/>
      <c r="W138" s="4"/>
      <c r="Z138" s="12"/>
      <c r="AA138" s="4"/>
    </row>
    <row r="139" spans="1:28" ht="21.75" customHeight="1" x14ac:dyDescent="0.25">
      <c r="A139" s="49"/>
      <c r="B139" s="50"/>
      <c r="C139" s="57"/>
      <c r="D139" s="58"/>
      <c r="E139" s="59"/>
      <c r="F139" s="49"/>
      <c r="G139" s="51"/>
      <c r="H139" s="51"/>
      <c r="I139" s="43"/>
      <c r="J139" s="43"/>
      <c r="K139" s="43"/>
      <c r="L139" s="43"/>
      <c r="M139" s="43"/>
      <c r="N139" s="43"/>
      <c r="P139" s="60"/>
      <c r="Q139" s="61"/>
      <c r="R139" s="5"/>
      <c r="S139" s="5"/>
      <c r="T139" s="5"/>
      <c r="U139" s="4"/>
      <c r="V139" s="6"/>
      <c r="W139" s="4"/>
      <c r="X139" s="4"/>
      <c r="AA139" s="8"/>
      <c r="AB139" s="4"/>
    </row>
    <row r="140" spans="1:28" ht="21.75" customHeight="1" x14ac:dyDescent="0.25">
      <c r="A140" s="49"/>
      <c r="B140" s="50"/>
      <c r="C140" s="57"/>
      <c r="D140" s="58"/>
      <c r="E140" s="59"/>
      <c r="F140" s="49"/>
      <c r="G140" s="51"/>
      <c r="H140" s="51"/>
      <c r="I140" s="43"/>
      <c r="J140" s="43"/>
      <c r="K140" s="43"/>
      <c r="L140" s="43"/>
      <c r="M140" s="43"/>
      <c r="N140" s="43"/>
      <c r="P140" s="60"/>
      <c r="Q140" s="61"/>
      <c r="R140" s="5"/>
      <c r="S140" s="5"/>
      <c r="T140" s="5"/>
      <c r="U140" s="4"/>
      <c r="V140" s="6"/>
      <c r="W140" s="4"/>
      <c r="X140" s="4"/>
      <c r="AA140" s="8"/>
      <c r="AB140" s="4"/>
    </row>
    <row r="141" spans="1:28" ht="21.75" customHeight="1" x14ac:dyDescent="0.25">
      <c r="A141" s="49"/>
      <c r="B141" s="50"/>
      <c r="C141" s="57"/>
      <c r="D141" s="58"/>
      <c r="E141" s="59"/>
      <c r="F141" s="49"/>
      <c r="G141" s="51"/>
      <c r="H141" s="51"/>
      <c r="I141" s="43"/>
      <c r="J141" s="43"/>
      <c r="K141" s="43"/>
      <c r="L141" s="43"/>
      <c r="M141" s="43"/>
      <c r="N141" s="43"/>
      <c r="P141" s="60"/>
      <c r="Q141" s="61"/>
      <c r="R141" s="5"/>
      <c r="S141" s="5"/>
      <c r="T141" s="5"/>
      <c r="U141" s="4"/>
      <c r="V141" s="6"/>
      <c r="W141" s="4"/>
      <c r="X141" s="4"/>
      <c r="AA141" s="8"/>
      <c r="AB141" s="4"/>
    </row>
    <row r="142" spans="1:28" ht="21.75" customHeight="1" x14ac:dyDescent="0.25">
      <c r="A142" s="49"/>
      <c r="B142" s="50"/>
      <c r="C142" s="57"/>
      <c r="D142" s="58"/>
      <c r="E142" s="59"/>
      <c r="F142" s="49"/>
      <c r="G142" s="51"/>
      <c r="H142" s="51"/>
      <c r="I142" s="43"/>
      <c r="J142" s="43"/>
      <c r="K142" s="43"/>
      <c r="L142" s="43"/>
      <c r="M142" s="43"/>
      <c r="N142" s="43"/>
      <c r="P142" s="60"/>
      <c r="Q142" s="64"/>
      <c r="R142" s="5"/>
      <c r="S142" s="5"/>
      <c r="T142" s="5"/>
      <c r="U142" s="4"/>
      <c r="V142" s="6"/>
      <c r="W142" s="4"/>
      <c r="X142" s="4"/>
      <c r="AA142" s="8"/>
      <c r="AB142" s="4"/>
    </row>
    <row r="143" spans="1:28" ht="21.75" customHeight="1" x14ac:dyDescent="0.25">
      <c r="A143" s="49"/>
      <c r="B143" s="50"/>
      <c r="C143" s="57"/>
      <c r="D143" s="58"/>
      <c r="E143" s="59"/>
      <c r="F143" s="49"/>
      <c r="G143" s="51"/>
      <c r="H143" s="51"/>
      <c r="I143" s="43"/>
      <c r="J143" s="43"/>
      <c r="K143" s="43"/>
      <c r="L143" s="43"/>
      <c r="M143" s="43"/>
      <c r="N143" s="43"/>
      <c r="P143" s="60"/>
      <c r="Q143" s="64"/>
      <c r="R143" s="5"/>
      <c r="S143" s="5"/>
      <c r="T143" s="5"/>
      <c r="U143" s="4"/>
      <c r="V143" s="6"/>
      <c r="W143" s="4"/>
      <c r="X143" s="4"/>
      <c r="AA143" s="8"/>
      <c r="AB143" s="4"/>
    </row>
    <row r="144" spans="1:28" ht="21.75" customHeight="1" x14ac:dyDescent="0.25">
      <c r="A144" s="49"/>
      <c r="B144" s="50"/>
      <c r="C144" s="57"/>
      <c r="D144" s="58"/>
      <c r="E144" s="59"/>
      <c r="F144" s="49"/>
      <c r="G144" s="51"/>
      <c r="H144" s="51"/>
      <c r="I144" s="43"/>
      <c r="J144" s="43"/>
      <c r="K144" s="43"/>
      <c r="L144" s="43"/>
      <c r="M144" s="43"/>
      <c r="N144" s="43"/>
      <c r="P144" s="60"/>
      <c r="Q144" s="76"/>
      <c r="R144" s="5"/>
      <c r="S144" s="5"/>
      <c r="T144" s="5"/>
      <c r="U144" s="4"/>
      <c r="V144" s="6"/>
      <c r="W144" s="4"/>
      <c r="X144" s="4"/>
      <c r="AA144" s="8"/>
      <c r="AB144" s="4"/>
    </row>
    <row r="145" spans="1:28" ht="21.75" customHeight="1" x14ac:dyDescent="0.25">
      <c r="A145" s="49"/>
      <c r="B145" s="50"/>
      <c r="C145" s="57"/>
      <c r="D145" s="58"/>
      <c r="E145" s="59"/>
      <c r="F145" s="49"/>
      <c r="G145" s="51"/>
      <c r="H145" s="51"/>
      <c r="I145" s="43"/>
      <c r="J145" s="43"/>
      <c r="K145" s="43"/>
      <c r="L145" s="43"/>
      <c r="M145" s="43"/>
      <c r="N145" s="43"/>
      <c r="P145" s="60"/>
      <c r="Q145" s="61"/>
      <c r="R145" s="5"/>
      <c r="S145" s="5"/>
      <c r="T145" s="5"/>
      <c r="U145" s="4"/>
      <c r="V145" s="6"/>
      <c r="W145" s="4"/>
      <c r="X145" s="4"/>
      <c r="AA145" s="8"/>
      <c r="AB145" s="4"/>
    </row>
    <row r="146" spans="1:28" ht="21.75" customHeight="1" x14ac:dyDescent="0.25">
      <c r="A146" s="49"/>
      <c r="B146" s="50"/>
      <c r="C146" s="57"/>
      <c r="D146" s="58"/>
      <c r="E146" s="59"/>
      <c r="F146" s="49"/>
      <c r="G146" s="51"/>
      <c r="H146" s="51"/>
      <c r="I146" s="43"/>
      <c r="J146" s="43"/>
      <c r="K146" s="43"/>
      <c r="L146" s="43"/>
      <c r="M146" s="43"/>
      <c r="N146" s="43"/>
      <c r="P146" s="60"/>
      <c r="Q146" s="76"/>
      <c r="R146" s="5"/>
      <c r="S146" s="5"/>
      <c r="T146" s="5"/>
      <c r="U146" s="4"/>
      <c r="V146" s="6"/>
      <c r="W146" s="4"/>
      <c r="X146" s="4"/>
      <c r="AA146" s="8"/>
      <c r="AB146" s="4"/>
    </row>
    <row r="147" spans="1:28" ht="21.75" customHeight="1" x14ac:dyDescent="0.25">
      <c r="A147" s="49"/>
      <c r="B147" s="50"/>
      <c r="C147" s="57"/>
      <c r="D147" s="58"/>
      <c r="E147" s="59"/>
      <c r="F147" s="49"/>
      <c r="G147" s="51"/>
      <c r="H147" s="51"/>
      <c r="I147" s="43"/>
      <c r="J147" s="43"/>
      <c r="K147" s="43"/>
      <c r="L147" s="43"/>
      <c r="M147" s="43"/>
      <c r="N147" s="43"/>
      <c r="P147" s="60"/>
      <c r="Q147" s="76"/>
      <c r="R147" s="5"/>
      <c r="S147" s="5"/>
      <c r="T147" s="5"/>
      <c r="U147" s="4"/>
      <c r="V147" s="6"/>
      <c r="W147" s="4"/>
      <c r="X147" s="4"/>
      <c r="AA147" s="8"/>
      <c r="AB147" s="4"/>
    </row>
    <row r="148" spans="1:28" ht="21.75" customHeight="1" x14ac:dyDescent="0.25">
      <c r="A148" s="49"/>
      <c r="B148" s="50"/>
      <c r="C148" s="57"/>
      <c r="D148" s="58"/>
      <c r="E148" s="59"/>
      <c r="F148" s="49"/>
      <c r="G148" s="51"/>
      <c r="H148" s="51"/>
      <c r="I148" s="43"/>
      <c r="J148" s="43"/>
      <c r="K148" s="43"/>
      <c r="L148" s="43"/>
      <c r="M148" s="43"/>
      <c r="N148" s="43"/>
      <c r="P148" s="60"/>
      <c r="Q148" s="76"/>
      <c r="R148" s="5"/>
      <c r="S148" s="5"/>
      <c r="T148" s="5"/>
      <c r="U148" s="4"/>
      <c r="V148" s="6"/>
      <c r="W148" s="4"/>
      <c r="X148" s="4"/>
      <c r="AA148" s="8"/>
      <c r="AB148" s="4"/>
    </row>
    <row r="149" spans="1:28" ht="21.75" customHeight="1" x14ac:dyDescent="0.25">
      <c r="A149" s="49"/>
      <c r="B149" s="50"/>
      <c r="C149" s="57"/>
      <c r="D149" s="58"/>
      <c r="E149" s="59"/>
      <c r="F149" s="49"/>
      <c r="G149" s="51"/>
      <c r="H149" s="51"/>
      <c r="I149" s="43"/>
      <c r="J149" s="43"/>
      <c r="K149" s="43"/>
      <c r="L149" s="43"/>
      <c r="M149" s="43"/>
      <c r="N149" s="43"/>
      <c r="P149" s="60"/>
      <c r="Q149" s="76"/>
      <c r="R149" s="5"/>
      <c r="S149" s="5"/>
      <c r="T149" s="5"/>
      <c r="U149" s="4"/>
      <c r="V149" s="6"/>
      <c r="W149" s="4"/>
      <c r="X149" s="4"/>
      <c r="AA149" s="8"/>
      <c r="AB149" s="4"/>
    </row>
    <row r="150" spans="1:28" ht="21.75" customHeight="1" x14ac:dyDescent="0.25">
      <c r="A150" s="49"/>
      <c r="B150" s="50"/>
      <c r="C150" s="57"/>
      <c r="D150" s="58"/>
      <c r="E150" s="59"/>
      <c r="F150" s="49"/>
      <c r="G150" s="51"/>
      <c r="H150" s="51"/>
      <c r="I150" s="43"/>
      <c r="J150" s="43"/>
      <c r="K150" s="43"/>
      <c r="L150" s="43"/>
      <c r="M150" s="43"/>
      <c r="N150" s="43"/>
      <c r="P150" s="60"/>
      <c r="Q150" s="76"/>
      <c r="R150" s="5"/>
      <c r="S150" s="5"/>
      <c r="T150" s="5"/>
      <c r="U150" s="4"/>
      <c r="V150" s="6"/>
      <c r="W150" s="4"/>
      <c r="X150" s="4"/>
      <c r="AA150" s="8"/>
      <c r="AB150" s="4"/>
    </row>
    <row r="151" spans="1:28" ht="21.75" customHeight="1" x14ac:dyDescent="0.25">
      <c r="A151" s="49"/>
      <c r="B151" s="50"/>
      <c r="C151" s="57"/>
      <c r="D151" s="58"/>
      <c r="E151" s="59"/>
      <c r="F151" s="49"/>
      <c r="G151" s="51"/>
      <c r="H151" s="51"/>
      <c r="I151" s="43"/>
      <c r="J151" s="43"/>
      <c r="K151" s="43"/>
      <c r="L151" s="43"/>
      <c r="M151" s="43"/>
      <c r="N151" s="43"/>
      <c r="P151" s="60"/>
      <c r="Q151" s="76"/>
      <c r="R151" s="5"/>
      <c r="S151" s="5"/>
      <c r="T151" s="5"/>
      <c r="U151" s="4"/>
      <c r="V151" s="6"/>
      <c r="W151" s="4"/>
      <c r="X151" s="4"/>
      <c r="AA151" s="8"/>
      <c r="AB151" s="4"/>
    </row>
    <row r="152" spans="1:28" ht="21.75" customHeight="1" x14ac:dyDescent="0.25">
      <c r="A152" s="49"/>
      <c r="B152" s="50"/>
      <c r="C152" s="57"/>
      <c r="D152" s="58"/>
      <c r="E152" s="59"/>
      <c r="F152" s="49"/>
      <c r="G152" s="51"/>
      <c r="H152" s="51"/>
      <c r="I152" s="43"/>
      <c r="J152" s="43"/>
      <c r="K152" s="43"/>
      <c r="L152" s="43"/>
      <c r="M152" s="43"/>
      <c r="N152" s="43"/>
      <c r="P152" s="60"/>
      <c r="Q152" s="76"/>
      <c r="R152" s="5"/>
      <c r="S152" s="5"/>
      <c r="T152" s="5"/>
      <c r="U152" s="4"/>
      <c r="V152" s="6"/>
      <c r="W152" s="4"/>
      <c r="X152" s="4"/>
      <c r="AA152" s="8"/>
      <c r="AB152" s="4"/>
    </row>
    <row r="153" spans="1:28" ht="21.75" customHeight="1" x14ac:dyDescent="0.25">
      <c r="A153" s="49"/>
      <c r="B153" s="50"/>
      <c r="C153" s="57"/>
      <c r="D153" s="58"/>
      <c r="E153" s="59"/>
      <c r="F153" s="49"/>
      <c r="G153" s="51"/>
      <c r="H153" s="51"/>
      <c r="I153" s="43"/>
      <c r="J153" s="43"/>
      <c r="K153" s="43"/>
      <c r="L153" s="43"/>
      <c r="M153" s="43"/>
      <c r="N153" s="43"/>
      <c r="P153" s="60"/>
      <c r="Q153" s="76"/>
      <c r="R153" s="5"/>
      <c r="S153" s="5"/>
      <c r="T153" s="5"/>
      <c r="U153" s="4"/>
      <c r="V153" s="6"/>
      <c r="W153" s="4"/>
      <c r="X153" s="4"/>
      <c r="AA153" s="8"/>
      <c r="AB153" s="4"/>
    </row>
    <row r="154" spans="1:28" ht="21.75" customHeight="1" x14ac:dyDescent="0.25">
      <c r="A154" s="49"/>
      <c r="B154" s="50"/>
      <c r="C154" s="57"/>
      <c r="D154" s="58"/>
      <c r="E154" s="59"/>
      <c r="F154" s="49"/>
      <c r="G154" s="51"/>
      <c r="H154" s="51"/>
      <c r="I154" s="43"/>
      <c r="J154" s="43"/>
      <c r="K154" s="43"/>
      <c r="L154" s="43"/>
      <c r="M154" s="43"/>
      <c r="N154" s="43"/>
      <c r="P154" s="60"/>
      <c r="Q154" s="76"/>
      <c r="R154" s="5"/>
      <c r="S154" s="5"/>
      <c r="T154" s="5"/>
      <c r="U154" s="4"/>
      <c r="V154" s="6"/>
      <c r="W154" s="4"/>
      <c r="X154" s="4"/>
      <c r="AA154" s="8"/>
      <c r="AB154" s="4"/>
    </row>
    <row r="155" spans="1:28" ht="21.75" customHeight="1" x14ac:dyDescent="0.25">
      <c r="A155" s="49"/>
      <c r="B155" s="50"/>
      <c r="C155" s="57"/>
      <c r="D155" s="58"/>
      <c r="E155" s="59"/>
      <c r="F155" s="49"/>
      <c r="G155" s="51"/>
      <c r="H155" s="51"/>
      <c r="I155" s="43"/>
      <c r="J155" s="43"/>
      <c r="K155" s="43"/>
      <c r="L155" s="43"/>
      <c r="M155" s="43"/>
      <c r="N155" s="43"/>
      <c r="P155" s="60"/>
      <c r="Q155" s="76"/>
      <c r="R155" s="5"/>
      <c r="S155" s="5"/>
      <c r="T155" s="5"/>
      <c r="U155" s="4"/>
      <c r="V155" s="6"/>
      <c r="W155" s="4"/>
      <c r="X155" s="4"/>
      <c r="AA155" s="8"/>
      <c r="AB155" s="4"/>
    </row>
    <row r="156" spans="1:28" ht="21.75" customHeight="1" x14ac:dyDescent="0.25">
      <c r="A156" s="49"/>
      <c r="B156" s="50"/>
      <c r="C156" s="57"/>
      <c r="D156" s="58"/>
      <c r="E156" s="59"/>
      <c r="F156" s="49"/>
      <c r="G156" s="51"/>
      <c r="H156" s="51"/>
      <c r="I156" s="43"/>
      <c r="J156" s="43"/>
      <c r="K156" s="43"/>
      <c r="L156" s="43"/>
      <c r="M156" s="43"/>
      <c r="N156" s="43"/>
      <c r="P156" s="60"/>
      <c r="Q156" s="76"/>
      <c r="R156" s="5"/>
      <c r="S156" s="5"/>
      <c r="T156" s="5"/>
      <c r="U156" s="4"/>
      <c r="V156" s="6"/>
      <c r="W156" s="4"/>
      <c r="X156" s="4"/>
      <c r="AA156" s="8"/>
      <c r="AB156" s="4"/>
    </row>
    <row r="157" spans="1:28" ht="21.75" customHeight="1" x14ac:dyDescent="0.25">
      <c r="A157" s="49"/>
      <c r="B157" s="50"/>
      <c r="C157" s="57"/>
      <c r="D157" s="58"/>
      <c r="E157" s="59"/>
      <c r="F157" s="49"/>
      <c r="G157" s="51"/>
      <c r="H157" s="51"/>
      <c r="I157" s="43"/>
      <c r="J157" s="43"/>
      <c r="K157" s="43"/>
      <c r="L157" s="43"/>
      <c r="M157" s="43"/>
      <c r="N157" s="43"/>
      <c r="P157" s="60"/>
      <c r="Q157" s="76"/>
      <c r="R157" s="5"/>
      <c r="S157" s="5"/>
      <c r="T157" s="5"/>
      <c r="U157" s="4"/>
      <c r="V157" s="6"/>
      <c r="W157" s="4"/>
      <c r="X157" s="4"/>
      <c r="AA157" s="8"/>
      <c r="AB157" s="4"/>
    </row>
    <row r="158" spans="1:28" s="3" customFormat="1" ht="21.75" customHeight="1" x14ac:dyDescent="0.25">
      <c r="A158" s="49"/>
      <c r="B158" s="50"/>
      <c r="C158" s="57"/>
      <c r="D158" s="58"/>
      <c r="E158" s="59"/>
      <c r="F158" s="49"/>
      <c r="G158" s="51"/>
      <c r="H158" s="51"/>
      <c r="I158" s="43"/>
      <c r="J158" s="43"/>
      <c r="K158" s="43"/>
      <c r="L158" s="43"/>
      <c r="M158" s="43"/>
      <c r="N158" s="43"/>
      <c r="O158" s="54"/>
      <c r="P158" s="62"/>
      <c r="Q158" s="77"/>
      <c r="R158" s="7"/>
      <c r="S158" s="7"/>
      <c r="T158" s="7"/>
      <c r="U158" s="4"/>
      <c r="V158" s="6"/>
      <c r="W158" s="4"/>
      <c r="X158" s="4"/>
      <c r="AA158" s="2"/>
      <c r="AB158" s="24"/>
    </row>
    <row r="159" spans="1:28" s="9" customFormat="1" ht="31.5" customHeight="1" x14ac:dyDescent="0.25">
      <c r="A159" s="107" t="s">
        <v>13</v>
      </c>
      <c r="B159" s="108"/>
      <c r="C159" s="108"/>
      <c r="D159" s="108"/>
      <c r="E159" s="108"/>
      <c r="F159" s="108"/>
      <c r="G159" s="108"/>
      <c r="H159" s="108"/>
      <c r="I159" s="78">
        <f t="shared" ref="I159:N159" si="5">SUM(I12:I158)</f>
        <v>61905000</v>
      </c>
      <c r="J159" s="78">
        <f t="shared" si="5"/>
        <v>13312000</v>
      </c>
      <c r="K159" s="78">
        <f t="shared" si="5"/>
        <v>75217000</v>
      </c>
      <c r="L159" s="78">
        <f t="shared" si="5"/>
        <v>29111000</v>
      </c>
      <c r="M159" s="78">
        <f t="shared" si="5"/>
        <v>3458000</v>
      </c>
      <c r="N159" s="78">
        <f t="shared" si="5"/>
        <v>32569000</v>
      </c>
      <c r="O159" s="79"/>
      <c r="P159" s="80"/>
      <c r="Q159" s="81"/>
      <c r="R159" s="6"/>
      <c r="S159" s="6"/>
      <c r="T159" s="6"/>
      <c r="U159" s="10"/>
      <c r="V159" s="1"/>
      <c r="W159" s="1"/>
      <c r="X159" s="1"/>
    </row>
    <row r="160" spans="1:28" ht="21.75" customHeight="1" x14ac:dyDescent="0.25">
      <c r="A160" s="54"/>
      <c r="B160" s="54"/>
      <c r="C160" s="82"/>
      <c r="D160" s="83">
        <f>SUM(D12:D158)</f>
        <v>1024000000</v>
      </c>
      <c r="E160" s="84"/>
      <c r="F160" s="85"/>
      <c r="G160" s="86"/>
      <c r="H160" s="87"/>
      <c r="I160" s="88"/>
      <c r="J160" s="89"/>
      <c r="K160" s="89"/>
      <c r="L160" s="89">
        <f>L159-'[2]Kum-Desa'!$P$23</f>
        <v>-2393884800</v>
      </c>
      <c r="M160" s="88">
        <f>M159-'[2]Kum-Desa'!$Q$23</f>
        <v>-126052500</v>
      </c>
      <c r="N160" s="88">
        <f>N159-'[2]Kum-Desa'!$R$23</f>
        <v>-2519937300</v>
      </c>
      <c r="U160" s="5"/>
    </row>
    <row r="161" spans="1:21" ht="21.75" customHeight="1" x14ac:dyDescent="0.25">
      <c r="A161" s="54"/>
      <c r="B161" s="54"/>
      <c r="C161" s="82"/>
      <c r="D161" s="83"/>
      <c r="E161" s="84"/>
      <c r="F161" s="85"/>
      <c r="G161" s="86"/>
      <c r="H161" s="87"/>
      <c r="I161" s="90"/>
      <c r="J161" s="91"/>
      <c r="K161" s="89"/>
      <c r="L161" s="89"/>
      <c r="M161" s="88"/>
      <c r="N161" s="88">
        <f>L159+M159</f>
        <v>32569000</v>
      </c>
      <c r="P161" s="92">
        <f>N159-'[3]LAP TUNGGAKAN'!$G$252</f>
        <v>-2905897300</v>
      </c>
      <c r="Q161" s="92"/>
      <c r="R161" s="5"/>
      <c r="S161" s="5"/>
      <c r="T161" s="5"/>
      <c r="U161" s="10"/>
    </row>
    <row r="162" spans="1:21" ht="21.75" customHeight="1" x14ac:dyDescent="0.25">
      <c r="A162" s="54"/>
      <c r="B162" s="54"/>
      <c r="C162" s="82"/>
      <c r="D162" s="83"/>
      <c r="E162" s="84"/>
      <c r="F162" s="85"/>
      <c r="G162" s="86"/>
      <c r="H162" s="87"/>
      <c r="I162" s="90"/>
      <c r="J162" s="89"/>
      <c r="K162" s="89"/>
      <c r="L162" s="89"/>
      <c r="M162" s="88"/>
      <c r="N162" s="88"/>
      <c r="U162" s="10"/>
    </row>
    <row r="163" spans="1:21" ht="21.75" customHeight="1" x14ac:dyDescent="0.25">
      <c r="A163" s="54"/>
      <c r="B163" s="54"/>
      <c r="C163" s="82"/>
      <c r="D163" s="83"/>
      <c r="E163" s="84"/>
      <c r="F163" s="85"/>
      <c r="G163" s="86"/>
      <c r="H163" s="87"/>
      <c r="I163" s="90"/>
      <c r="J163" s="89"/>
      <c r="K163" s="89"/>
      <c r="L163" s="89"/>
      <c r="M163" s="88"/>
      <c r="N163" s="88"/>
      <c r="U163" s="10"/>
    </row>
    <row r="164" spans="1:21" ht="21.75" customHeight="1" x14ac:dyDescent="0.25">
      <c r="A164" s="54"/>
      <c r="B164" s="54"/>
      <c r="C164" s="82"/>
      <c r="D164" s="83"/>
      <c r="E164" s="84"/>
      <c r="F164" s="85"/>
      <c r="G164" s="86"/>
      <c r="H164" s="87"/>
      <c r="I164" s="90"/>
      <c r="J164" s="89"/>
      <c r="K164" s="89"/>
      <c r="L164" s="89"/>
      <c r="M164" s="88"/>
      <c r="N164" s="88"/>
      <c r="U164" s="10"/>
    </row>
    <row r="165" spans="1:21" ht="21.75" customHeight="1" x14ac:dyDescent="0.25">
      <c r="A165" s="54"/>
      <c r="B165" s="54"/>
      <c r="C165" s="82"/>
      <c r="D165" s="83"/>
      <c r="E165" s="84"/>
      <c r="F165" s="85"/>
      <c r="G165" s="86"/>
      <c r="H165" s="87"/>
      <c r="I165" s="90"/>
      <c r="J165" s="89"/>
      <c r="K165" s="88"/>
      <c r="L165" s="88"/>
      <c r="M165" s="44"/>
      <c r="N165" s="44"/>
      <c r="O165" s="75"/>
    </row>
    <row r="166" spans="1:21" ht="21.75" customHeight="1" x14ac:dyDescent="0.25">
      <c r="A166" s="54"/>
      <c r="B166" s="54"/>
      <c r="C166" s="82"/>
      <c r="D166" s="83"/>
      <c r="E166" s="84"/>
      <c r="F166" s="85"/>
      <c r="G166" s="86"/>
      <c r="H166" s="87"/>
      <c r="I166" s="88"/>
      <c r="J166" s="89"/>
      <c r="K166" s="88"/>
      <c r="L166" s="88"/>
      <c r="M166" s="44"/>
      <c r="N166" s="44"/>
      <c r="O166" s="75"/>
    </row>
    <row r="167" spans="1:21" ht="21.75" customHeight="1" x14ac:dyDescent="0.25">
      <c r="A167" s="54"/>
      <c r="B167" s="54"/>
      <c r="C167" s="82"/>
      <c r="D167" s="83"/>
      <c r="E167" s="84"/>
      <c r="F167" s="85"/>
      <c r="G167" s="86"/>
      <c r="H167" s="87"/>
      <c r="I167" s="88"/>
      <c r="J167" s="89"/>
      <c r="K167" s="89"/>
      <c r="L167" s="89"/>
      <c r="M167" s="88"/>
      <c r="N167" s="88"/>
      <c r="U167" s="10"/>
    </row>
    <row r="168" spans="1:21" ht="21.75" customHeight="1" x14ac:dyDescent="0.25">
      <c r="A168" s="54"/>
      <c r="B168" s="54"/>
      <c r="C168" s="82"/>
      <c r="D168" s="83"/>
      <c r="E168" s="84"/>
      <c r="F168" s="85"/>
      <c r="G168" s="86"/>
      <c r="H168" s="87"/>
      <c r="I168" s="88"/>
      <c r="J168" s="89"/>
      <c r="K168" s="89"/>
      <c r="L168" s="89"/>
      <c r="M168" s="88"/>
      <c r="N168" s="88"/>
      <c r="U168" s="10"/>
    </row>
    <row r="169" spans="1:21" ht="21.75" customHeight="1" x14ac:dyDescent="0.25">
      <c r="C169" s="93"/>
      <c r="I169" s="97"/>
      <c r="J169" s="44"/>
      <c r="K169" s="98"/>
      <c r="L169" s="92"/>
      <c r="M169" s="99"/>
      <c r="N169" s="44"/>
      <c r="U169" s="5"/>
    </row>
    <row r="170" spans="1:21" ht="21.75" customHeight="1" x14ac:dyDescent="0.25">
      <c r="D170" s="100"/>
      <c r="I170" s="97"/>
      <c r="K170" s="98"/>
      <c r="L170" s="92"/>
      <c r="M170" s="99"/>
      <c r="N170" s="44"/>
      <c r="U170" s="5"/>
    </row>
    <row r="171" spans="1:21" ht="21.75" customHeight="1" x14ac:dyDescent="0.25">
      <c r="I171" s="97"/>
      <c r="N171" s="44"/>
      <c r="U171" s="5"/>
    </row>
    <row r="172" spans="1:21" ht="21.75" customHeight="1" x14ac:dyDescent="0.25">
      <c r="I172" s="97"/>
      <c r="N172" s="44"/>
      <c r="U172" s="5"/>
    </row>
    <row r="173" spans="1:21" ht="21.75" customHeight="1" x14ac:dyDescent="0.25">
      <c r="I173" s="97"/>
      <c r="N173" s="44"/>
      <c r="U173" s="5"/>
    </row>
    <row r="174" spans="1:21" ht="21.75" customHeight="1" x14ac:dyDescent="0.25">
      <c r="I174" s="97"/>
      <c r="N174" s="44"/>
      <c r="U174" s="5"/>
    </row>
    <row r="175" spans="1:21" ht="21.75" customHeight="1" x14ac:dyDescent="0.25">
      <c r="I175" s="97"/>
      <c r="N175" s="44"/>
      <c r="U175" s="5"/>
    </row>
    <row r="176" spans="1:21" ht="21.75" customHeight="1" x14ac:dyDescent="0.25">
      <c r="I176" s="97"/>
      <c r="N176" s="44"/>
      <c r="U176" s="5"/>
    </row>
    <row r="177" spans="1:28" ht="21.75" customHeight="1" x14ac:dyDescent="0.25">
      <c r="N177" s="44"/>
      <c r="P177" s="92"/>
      <c r="Q177" s="92"/>
      <c r="R177" s="5"/>
      <c r="S177" s="5"/>
      <c r="T177" s="5"/>
      <c r="U177" s="5"/>
    </row>
    <row r="178" spans="1:28" ht="21.75" customHeight="1" x14ac:dyDescent="0.25">
      <c r="I178" s="97"/>
      <c r="N178" s="44"/>
    </row>
    <row r="179" spans="1:28" ht="21.75" customHeight="1" x14ac:dyDescent="0.25">
      <c r="N179" s="44"/>
    </row>
    <row r="180" spans="1:28" ht="21.75" customHeight="1" x14ac:dyDescent="0.25">
      <c r="B180" s="101"/>
      <c r="C180" s="94"/>
      <c r="E180" s="94"/>
      <c r="F180" s="101"/>
      <c r="G180" s="101"/>
      <c r="H180" s="101"/>
    </row>
    <row r="181" spans="1:28" s="11" customFormat="1" ht="21.75" customHeight="1" x14ac:dyDescent="0.25">
      <c r="A181" s="44"/>
      <c r="B181" s="101"/>
      <c r="C181" s="94"/>
      <c r="D181" s="94"/>
      <c r="E181" s="94"/>
      <c r="F181" s="101"/>
      <c r="G181" s="101"/>
      <c r="H181" s="101"/>
      <c r="I181" s="101"/>
      <c r="J181" s="101"/>
      <c r="K181" s="101"/>
      <c r="L181" s="101"/>
      <c r="M181" s="101"/>
      <c r="N181" s="101"/>
      <c r="O181" s="44"/>
      <c r="P181" s="44"/>
      <c r="Q181" s="44"/>
      <c r="R181" s="1"/>
      <c r="S181" s="1"/>
      <c r="T181" s="1"/>
      <c r="U181" s="1"/>
      <c r="V181" s="1"/>
      <c r="W181" s="1"/>
      <c r="X181" s="1"/>
    </row>
    <row r="182" spans="1:28" s="11" customFormat="1" ht="21.75" customHeight="1" x14ac:dyDescent="0.25">
      <c r="A182" s="44"/>
      <c r="B182" s="44"/>
      <c r="C182" s="100"/>
      <c r="D182" s="94"/>
      <c r="E182" s="95"/>
      <c r="F182" s="96"/>
      <c r="G182" s="97"/>
      <c r="H182" s="97"/>
      <c r="I182" s="101"/>
      <c r="J182" s="101"/>
      <c r="K182" s="101"/>
      <c r="L182" s="101"/>
      <c r="M182" s="101"/>
      <c r="N182" s="101"/>
      <c r="O182" s="44"/>
      <c r="P182" s="44"/>
      <c r="Q182" s="44"/>
      <c r="R182" s="1"/>
      <c r="S182" s="1"/>
      <c r="T182" s="1"/>
      <c r="U182" s="1"/>
      <c r="V182" s="1"/>
      <c r="W182" s="1"/>
      <c r="X182" s="1"/>
    </row>
    <row r="186" spans="1:28" ht="21.75" customHeight="1" x14ac:dyDescent="0.25">
      <c r="D186" s="102"/>
    </row>
    <row r="187" spans="1:28" ht="21.75" customHeight="1" x14ac:dyDescent="0.25">
      <c r="C187" s="93"/>
      <c r="D187" s="102"/>
    </row>
    <row r="188" spans="1:28" ht="21.75" customHeight="1" x14ac:dyDescent="0.25">
      <c r="C188" s="93"/>
      <c r="D188" s="102"/>
    </row>
    <row r="189" spans="1:28" ht="21.75" customHeight="1" x14ac:dyDescent="0.25">
      <c r="C189" s="93"/>
      <c r="D189" s="102"/>
    </row>
    <row r="190" spans="1:28" s="11" customFormat="1" ht="21.75" customHeight="1" x14ac:dyDescent="0.25">
      <c r="A190" s="44"/>
      <c r="B190" s="44"/>
      <c r="C190" s="93"/>
      <c r="D190" s="94"/>
      <c r="E190" s="95"/>
      <c r="F190" s="96"/>
      <c r="G190" s="97"/>
      <c r="H190" s="97"/>
      <c r="I190" s="101"/>
      <c r="J190" s="101"/>
      <c r="K190" s="101"/>
      <c r="L190" s="101"/>
      <c r="M190" s="101"/>
      <c r="N190" s="101"/>
      <c r="O190" s="44"/>
      <c r="P190" s="44"/>
      <c r="Q190" s="4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s="11" customFormat="1" ht="21.75" customHeight="1" x14ac:dyDescent="0.25">
      <c r="A191" s="44"/>
      <c r="B191" s="44"/>
      <c r="C191" s="100"/>
      <c r="D191" s="94"/>
      <c r="E191" s="95"/>
      <c r="F191" s="96"/>
      <c r="G191" s="97"/>
      <c r="H191" s="97"/>
      <c r="I191" s="101"/>
      <c r="J191" s="101"/>
      <c r="K191" s="101"/>
      <c r="L191" s="101"/>
      <c r="M191" s="101"/>
      <c r="N191" s="101"/>
      <c r="O191" s="44"/>
      <c r="P191" s="44"/>
      <c r="Q191" s="4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</sheetData>
  <autoFilter ref="A11:P163">
    <sortState ref="A14:P97">
      <sortCondition ref="D12"/>
    </sortState>
  </autoFilter>
  <mergeCells count="14">
    <mergeCell ref="A6:P8"/>
    <mergeCell ref="A1:P1"/>
    <mergeCell ref="A2:P2"/>
    <mergeCell ref="A3:P3"/>
    <mergeCell ref="A4:P4"/>
    <mergeCell ref="A5:P5"/>
    <mergeCell ref="Q10:Q11"/>
    <mergeCell ref="A159:H159"/>
    <mergeCell ref="A10:A11"/>
    <mergeCell ref="B10:B11"/>
    <mergeCell ref="C10:C11"/>
    <mergeCell ref="I10:J10"/>
    <mergeCell ref="L10:N10"/>
    <mergeCell ref="P10:P11"/>
  </mergeCells>
  <phoneticPr fontId="17" type="noConversion"/>
  <pageMargins left="0.25" right="0.36" top="0.74803149606299213" bottom="0.74803149606299213" header="0.31496062992125984" footer="0.31496062992125984"/>
  <pageSetup paperSize="9" scale="35" fitToHeight="0" orientation="landscape" horizontalDpi="4294967293" verticalDpi="72" r:id="rId1"/>
  <rowBreaks count="4" manualBreakCount="4">
    <brk id="31" max="16383" man="1"/>
    <brk id="86" max="18" man="1"/>
    <brk id="141" max="18" man="1"/>
    <brk id="18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PEMBIAYAAN</vt:lpstr>
      <vt:lpstr>'DATA PEMBIAYAAN'!Print_Area</vt:lpstr>
      <vt:lpstr>'DATA PEMBIAYAAN'!Print_Titles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2025-05-16T03:46:04Z</cp:lastPrinted>
  <dcterms:created xsi:type="dcterms:W3CDTF">2024-01-11T02:23:21Z</dcterms:created>
  <dcterms:modified xsi:type="dcterms:W3CDTF">2025-06-03T02:30:44Z</dcterms:modified>
</cp:coreProperties>
</file>