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SANAN\ff\wwebjs-bot-sheet\"/>
    </mc:Choice>
  </mc:AlternateContent>
  <bookViews>
    <workbookView xWindow="0" yWindow="0" windowWidth="15330" windowHeight="7815"/>
  </bookViews>
  <sheets>
    <sheet name="DATA ANGSURAN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'DATA ANGSURAN'!$A$11:$P$188</definedName>
    <definedName name="_xlnm.Print_Area" localSheetId="0">'DATA ANGSURAN'!$A$1:$S$184</definedName>
    <definedName name="_xlnm.Print_Titles" localSheetId="0">'DATA ANGSURAN'!$10:$11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1" i="3" l="1"/>
  <c r="N151" i="3" s="1"/>
  <c r="M109" i="3"/>
  <c r="M112" i="3"/>
  <c r="L112" i="3"/>
  <c r="L111" i="3"/>
  <c r="L106" i="3"/>
  <c r="M101" i="3"/>
  <c r="L101" i="3"/>
  <c r="L100" i="3"/>
  <c r="L96" i="3"/>
  <c r="L87" i="3"/>
  <c r="L134" i="3" l="1"/>
  <c r="N134" i="3" s="1"/>
  <c r="L99" i="3"/>
  <c r="L166" i="3"/>
  <c r="N166" i="3" s="1"/>
  <c r="L70" i="3"/>
  <c r="L69" i="3"/>
  <c r="L66" i="3"/>
  <c r="L60" i="3"/>
  <c r="L58" i="3"/>
  <c r="M57" i="3"/>
  <c r="L57" i="3"/>
  <c r="L68" i="3"/>
  <c r="L67" i="3"/>
  <c r="M65" i="3"/>
  <c r="M63" i="3"/>
  <c r="L65" i="3"/>
  <c r="L64" i="3"/>
  <c r="L63" i="3"/>
  <c r="L62" i="3"/>
  <c r="L61" i="3"/>
  <c r="L59" i="3"/>
  <c r="L56" i="3"/>
  <c r="L54" i="3"/>
  <c r="L53" i="3"/>
  <c r="L52" i="3"/>
  <c r="L50" i="3"/>
  <c r="L48" i="3"/>
  <c r="L46" i="3"/>
  <c r="M45" i="3"/>
  <c r="L45" i="3"/>
  <c r="M44" i="3"/>
  <c r="L44" i="3"/>
  <c r="M43" i="3"/>
  <c r="L43" i="3"/>
  <c r="M42" i="3"/>
  <c r="L42" i="3"/>
  <c r="L41" i="3"/>
  <c r="M183" i="3"/>
  <c r="L183" i="3"/>
  <c r="L108" i="3"/>
  <c r="L107" i="3"/>
  <c r="L105" i="3"/>
  <c r="L104" i="3"/>
  <c r="M103" i="3"/>
  <c r="L103" i="3"/>
  <c r="L98" i="3"/>
  <c r="L97" i="3"/>
  <c r="M95" i="3"/>
  <c r="L95" i="3"/>
  <c r="L94" i="3"/>
  <c r="L93" i="3"/>
  <c r="L92" i="3"/>
  <c r="M91" i="3"/>
  <c r="L91" i="3"/>
  <c r="M90" i="3"/>
  <c r="L90" i="3"/>
  <c r="L89" i="3"/>
  <c r="L88" i="3"/>
  <c r="M84" i="3"/>
  <c r="L84" i="3"/>
  <c r="L83" i="3"/>
  <c r="L82" i="3"/>
  <c r="L81" i="3"/>
  <c r="L80" i="3"/>
  <c r="L79" i="3"/>
  <c r="M78" i="3"/>
  <c r="L78" i="3"/>
  <c r="M77" i="3"/>
  <c r="L77" i="3"/>
  <c r="L76" i="3"/>
  <c r="L75" i="3"/>
  <c r="M74" i="3"/>
  <c r="L74" i="3"/>
  <c r="M73" i="3"/>
  <c r="L73" i="3"/>
  <c r="L72" i="3"/>
  <c r="L71" i="3"/>
  <c r="L47" i="3"/>
  <c r="L35" i="3"/>
  <c r="L34" i="3"/>
  <c r="L33" i="3"/>
  <c r="L51" i="3"/>
  <c r="L38" i="3"/>
  <c r="L37" i="3"/>
  <c r="L36" i="3"/>
  <c r="L113" i="3"/>
  <c r="L49" i="3"/>
  <c r="L25" i="3"/>
  <c r="L24" i="3"/>
  <c r="L23" i="3"/>
  <c r="L22" i="3"/>
  <c r="L21" i="3"/>
  <c r="L20" i="3"/>
  <c r="L27" i="3"/>
  <c r="M26" i="3"/>
  <c r="L26" i="3"/>
  <c r="L19" i="3"/>
  <c r="L18" i="3"/>
  <c r="L149" i="3"/>
  <c r="N149" i="3" s="1"/>
  <c r="I147" i="3"/>
  <c r="I148" i="3"/>
  <c r="I149" i="3"/>
  <c r="W149" i="3"/>
  <c r="W148" i="3"/>
  <c r="W147" i="3"/>
  <c r="J149" i="3"/>
  <c r="J148" i="3"/>
  <c r="J147" i="3"/>
  <c r="K147" i="3" l="1"/>
  <c r="K148" i="3"/>
  <c r="K149" i="3"/>
  <c r="L110" i="3" l="1"/>
  <c r="L109" i="3"/>
  <c r="L55" i="3"/>
  <c r="L17" i="3"/>
  <c r="L16" i="3"/>
  <c r="L15" i="3"/>
  <c r="L14" i="3"/>
  <c r="L13" i="3"/>
  <c r="L12" i="3"/>
  <c r="L115" i="3"/>
  <c r="N115" i="3" s="1"/>
  <c r="L102" i="3"/>
  <c r="L86" i="3"/>
  <c r="L85" i="3"/>
  <c r="L40" i="3"/>
  <c r="L39" i="3"/>
  <c r="M114" i="3"/>
  <c r="L114" i="3"/>
  <c r="L32" i="3"/>
  <c r="M31" i="3"/>
  <c r="L31" i="3"/>
  <c r="L30" i="3"/>
  <c r="M29" i="3"/>
  <c r="L29" i="3"/>
  <c r="M28" i="3"/>
  <c r="L28" i="3"/>
  <c r="Z171" i="3"/>
  <c r="Z170" i="3"/>
  <c r="Z169" i="3"/>
  <c r="W164" i="3"/>
  <c r="W163" i="3"/>
  <c r="W162" i="3"/>
  <c r="W125" i="3"/>
  <c r="W124" i="3"/>
  <c r="W123" i="3"/>
  <c r="W122" i="3"/>
  <c r="W121" i="3"/>
  <c r="W120" i="3"/>
  <c r="W119" i="3"/>
  <c r="W116" i="3"/>
  <c r="W117" i="3"/>
  <c r="W118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6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15" i="3"/>
  <c r="N114" i="3" l="1"/>
  <c r="I125" i="3" l="1"/>
  <c r="J125" i="3"/>
  <c r="K125" i="3" l="1"/>
  <c r="I124" i="3"/>
  <c r="J124" i="3"/>
  <c r="K124" i="3" l="1"/>
  <c r="I123" i="3"/>
  <c r="J123" i="3"/>
  <c r="K123" i="3" l="1"/>
  <c r="I122" i="3"/>
  <c r="J122" i="3"/>
  <c r="K122" i="3" l="1"/>
  <c r="I121" i="3"/>
  <c r="J121" i="3"/>
  <c r="K121" i="3" l="1"/>
  <c r="I119" i="3"/>
  <c r="J119" i="3"/>
  <c r="K119" i="3" l="1"/>
  <c r="I171" i="3"/>
  <c r="Y171" i="3"/>
  <c r="X171" i="3" s="1"/>
  <c r="J171" i="3"/>
  <c r="K171" i="3" l="1"/>
  <c r="I169" i="3"/>
  <c r="Y169" i="3"/>
  <c r="X169" i="3" s="1"/>
  <c r="J169" i="3"/>
  <c r="K169" i="3" l="1"/>
  <c r="I170" i="3"/>
  <c r="Y170" i="3"/>
  <c r="X170" i="3" s="1"/>
  <c r="J170" i="3"/>
  <c r="K170" i="3" l="1"/>
  <c r="I163" i="3"/>
  <c r="J163" i="3"/>
  <c r="I162" i="3"/>
  <c r="J162" i="3"/>
  <c r="K162" i="3" l="1"/>
  <c r="K163" i="3"/>
  <c r="Z114" i="3" l="1"/>
  <c r="Y114" i="3"/>
  <c r="X114" i="3" s="1"/>
  <c r="Z113" i="3"/>
  <c r="Y113" i="3"/>
  <c r="X113" i="3" s="1"/>
  <c r="N113" i="3"/>
  <c r="Z112" i="3"/>
  <c r="Y112" i="3"/>
  <c r="X112" i="3" s="1"/>
  <c r="Z111" i="3"/>
  <c r="Y111" i="3"/>
  <c r="X111" i="3" s="1"/>
  <c r="Z110" i="3"/>
  <c r="Y110" i="3"/>
  <c r="X110" i="3" s="1"/>
  <c r="N110" i="3"/>
  <c r="Z109" i="3"/>
  <c r="Y109" i="3"/>
  <c r="X109" i="3" s="1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K150" i="3" l="1"/>
  <c r="N109" i="3"/>
  <c r="N111" i="3"/>
  <c r="N112" i="3"/>
  <c r="K152" i="3"/>
  <c r="K154" i="3"/>
  <c r="K156" i="3"/>
  <c r="K158" i="3"/>
  <c r="K160" i="3"/>
  <c r="K153" i="3"/>
  <c r="K157" i="3"/>
  <c r="K161" i="3"/>
  <c r="K151" i="3"/>
  <c r="K155" i="3"/>
  <c r="K159" i="3"/>
  <c r="J183" i="3" l="1"/>
  <c r="Y131" i="3"/>
  <c r="X131" i="3" s="1"/>
  <c r="Z131" i="3"/>
  <c r="Y116" i="3"/>
  <c r="X116" i="3" s="1"/>
  <c r="Y115" i="3"/>
  <c r="X115" i="3" s="1"/>
  <c r="Z106" i="3"/>
  <c r="Z107" i="3"/>
  <c r="Z108" i="3"/>
  <c r="Z164" i="3"/>
  <c r="Z165" i="3"/>
  <c r="Z166" i="3"/>
  <c r="Z167" i="3"/>
  <c r="Z168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03" i="3" l="1"/>
  <c r="Z104" i="3"/>
  <c r="Z105" i="3"/>
  <c r="Z100" i="3"/>
  <c r="Z101" i="3"/>
  <c r="Z102" i="3"/>
  <c r="Z99" i="3"/>
  <c r="Z97" i="3"/>
  <c r="Z98" i="3"/>
  <c r="I135" i="3"/>
  <c r="J135" i="3"/>
  <c r="K135" i="3" l="1"/>
  <c r="I134" i="3" l="1"/>
  <c r="J134" i="3"/>
  <c r="K134" i="3" l="1"/>
  <c r="I133" i="3" l="1"/>
  <c r="J133" i="3"/>
  <c r="K133" i="3" l="1"/>
  <c r="I132" i="3" l="1"/>
  <c r="J132" i="3"/>
  <c r="K132" i="3" l="1"/>
  <c r="I131" i="3" l="1"/>
  <c r="J131" i="3"/>
  <c r="K131" i="3" l="1"/>
  <c r="I137" i="3" l="1"/>
  <c r="J137" i="3"/>
  <c r="K137" i="3" l="1"/>
  <c r="I136" i="3"/>
  <c r="J136" i="3"/>
  <c r="K136" i="3" l="1"/>
  <c r="I139" i="3"/>
  <c r="J139" i="3"/>
  <c r="K139" i="3" l="1"/>
  <c r="I138" i="3"/>
  <c r="J138" i="3"/>
  <c r="K138" i="3" l="1"/>
  <c r="I145" i="3"/>
  <c r="J145" i="3"/>
  <c r="K145" i="3" l="1"/>
  <c r="I144" i="3"/>
  <c r="J144" i="3"/>
  <c r="K144" i="3" l="1"/>
  <c r="I143" i="3"/>
  <c r="J143" i="3"/>
  <c r="K143" i="3" l="1"/>
  <c r="I141" i="3"/>
  <c r="J141" i="3"/>
  <c r="K141" i="3" l="1"/>
  <c r="I140" i="3"/>
  <c r="J140" i="3"/>
  <c r="K140" i="3" l="1"/>
  <c r="I146" i="3" l="1"/>
  <c r="J146" i="3"/>
  <c r="K146" i="3" l="1"/>
  <c r="J115" i="3"/>
  <c r="I115" i="3"/>
  <c r="K115" i="3" l="1"/>
  <c r="I130" i="3"/>
  <c r="Y130" i="3"/>
  <c r="X130" i="3" s="1"/>
  <c r="J130" i="3"/>
  <c r="K130" i="3" l="1"/>
  <c r="I127" i="3"/>
  <c r="Y127" i="3"/>
  <c r="X127" i="3" s="1"/>
  <c r="J127" i="3"/>
  <c r="K127" i="3" l="1"/>
  <c r="J120" i="3"/>
  <c r="J118" i="3"/>
  <c r="J117" i="3"/>
  <c r="J116" i="3"/>
  <c r="I120" i="3"/>
  <c r="I118" i="3"/>
  <c r="I117" i="3"/>
  <c r="I116" i="3"/>
  <c r="K118" i="3" l="1"/>
  <c r="K120" i="3"/>
  <c r="K117" i="3"/>
  <c r="K116" i="3"/>
  <c r="Y98" i="3"/>
  <c r="X98" i="3" s="1"/>
  <c r="Y97" i="3"/>
  <c r="X97" i="3" s="1"/>
  <c r="Y142" i="3"/>
  <c r="X142" i="3" s="1"/>
  <c r="N142" i="3"/>
  <c r="J142" i="3"/>
  <c r="I142" i="3"/>
  <c r="Y99" i="3"/>
  <c r="X99" i="3" s="1"/>
  <c r="N99" i="3"/>
  <c r="Y129" i="3"/>
  <c r="X129" i="3" s="1"/>
  <c r="N129" i="3"/>
  <c r="J129" i="3"/>
  <c r="I129" i="3"/>
  <c r="Y183" i="3"/>
  <c r="X183" i="3" s="1"/>
  <c r="I183" i="3"/>
  <c r="Y102" i="3"/>
  <c r="X102" i="3" s="1"/>
  <c r="Y101" i="3"/>
  <c r="X101" i="3" s="1"/>
  <c r="Y100" i="3"/>
  <c r="X100" i="3" s="1"/>
  <c r="Y105" i="3"/>
  <c r="X105" i="3" s="1"/>
  <c r="N105" i="3"/>
  <c r="Y104" i="3"/>
  <c r="X104" i="3" s="1"/>
  <c r="N104" i="3"/>
  <c r="Y103" i="3"/>
  <c r="X103" i="3" s="1"/>
  <c r="Y182" i="3"/>
  <c r="X182" i="3" s="1"/>
  <c r="J182" i="3"/>
  <c r="I182" i="3"/>
  <c r="Y181" i="3"/>
  <c r="X181" i="3" s="1"/>
  <c r="J181" i="3"/>
  <c r="I181" i="3"/>
  <c r="Y180" i="3"/>
  <c r="X180" i="3" s="1"/>
  <c r="J180" i="3"/>
  <c r="I180" i="3"/>
  <c r="Y179" i="3"/>
  <c r="X179" i="3" s="1"/>
  <c r="J179" i="3"/>
  <c r="I179" i="3"/>
  <c r="Y178" i="3"/>
  <c r="X178" i="3" s="1"/>
  <c r="J178" i="3"/>
  <c r="I178" i="3"/>
  <c r="Y177" i="3"/>
  <c r="X177" i="3" s="1"/>
  <c r="J177" i="3"/>
  <c r="I177" i="3"/>
  <c r="Y176" i="3"/>
  <c r="X176" i="3" s="1"/>
  <c r="J176" i="3"/>
  <c r="I176" i="3"/>
  <c r="Y175" i="3"/>
  <c r="X175" i="3" s="1"/>
  <c r="J175" i="3"/>
  <c r="I175" i="3"/>
  <c r="Y174" i="3"/>
  <c r="X174" i="3" s="1"/>
  <c r="J174" i="3"/>
  <c r="I174" i="3"/>
  <c r="Y173" i="3"/>
  <c r="X173" i="3" s="1"/>
  <c r="J173" i="3"/>
  <c r="I173" i="3"/>
  <c r="Y172" i="3"/>
  <c r="X172" i="3" s="1"/>
  <c r="J172" i="3"/>
  <c r="I172" i="3"/>
  <c r="Y168" i="3"/>
  <c r="X168" i="3" s="1"/>
  <c r="J168" i="3"/>
  <c r="I168" i="3"/>
  <c r="Y167" i="3"/>
  <c r="X167" i="3" s="1"/>
  <c r="J167" i="3"/>
  <c r="I167" i="3"/>
  <c r="Y166" i="3"/>
  <c r="X166" i="3" s="1"/>
  <c r="J166" i="3"/>
  <c r="I166" i="3"/>
  <c r="Y165" i="3"/>
  <c r="X165" i="3" s="1"/>
  <c r="J165" i="3"/>
  <c r="I165" i="3"/>
  <c r="Y164" i="3"/>
  <c r="X164" i="3" s="1"/>
  <c r="J164" i="3"/>
  <c r="I164" i="3"/>
  <c r="Y126" i="3"/>
  <c r="X126" i="3" s="1"/>
  <c r="N126" i="3"/>
  <c r="J126" i="3"/>
  <c r="I126" i="3"/>
  <c r="Y128" i="3"/>
  <c r="X128" i="3" s="1"/>
  <c r="N128" i="3"/>
  <c r="J128" i="3"/>
  <c r="I128" i="3"/>
  <c r="Y108" i="3"/>
  <c r="X108" i="3" s="1"/>
  <c r="N108" i="3"/>
  <c r="Y107" i="3"/>
  <c r="X107" i="3" s="1"/>
  <c r="Y106" i="3"/>
  <c r="X106" i="3" s="1"/>
  <c r="N106" i="3"/>
  <c r="Z96" i="3"/>
  <c r="N96" i="3"/>
  <c r="K96" i="3"/>
  <c r="Z95" i="3"/>
  <c r="K95" i="3"/>
  <c r="Z94" i="3"/>
  <c r="K94" i="3"/>
  <c r="K93" i="3"/>
  <c r="K92" i="3"/>
  <c r="K91" i="3"/>
  <c r="K90" i="3"/>
  <c r="K89" i="3"/>
  <c r="K88" i="3"/>
  <c r="N87" i="3"/>
  <c r="K87" i="3"/>
  <c r="Z86" i="3"/>
  <c r="N86" i="3"/>
  <c r="K86" i="3"/>
  <c r="N85" i="3"/>
  <c r="K85" i="3"/>
  <c r="K84" i="3"/>
  <c r="N83" i="3"/>
  <c r="K83" i="3"/>
  <c r="N82" i="3"/>
  <c r="K82" i="3"/>
  <c r="N81" i="3"/>
  <c r="K81" i="3"/>
  <c r="K80" i="3"/>
  <c r="N79" i="3"/>
  <c r="K79" i="3"/>
  <c r="K78" i="3"/>
  <c r="K77" i="3"/>
  <c r="N76" i="3"/>
  <c r="K76" i="3"/>
  <c r="K75" i="3"/>
  <c r="K74" i="3"/>
  <c r="K73" i="3"/>
  <c r="K72" i="3"/>
  <c r="N71" i="3"/>
  <c r="K71" i="3"/>
  <c r="K70" i="3"/>
  <c r="K69" i="3"/>
  <c r="E68" i="3"/>
  <c r="D68" i="3"/>
  <c r="X67" i="3"/>
  <c r="N67" i="3"/>
  <c r="K67" i="3"/>
  <c r="N66" i="3"/>
  <c r="K66" i="3"/>
  <c r="K65" i="3"/>
  <c r="N64" i="3"/>
  <c r="K64" i="3"/>
  <c r="N62" i="3"/>
  <c r="K62" i="3"/>
  <c r="AD61" i="3"/>
  <c r="N61" i="3"/>
  <c r="K61" i="3"/>
  <c r="E60" i="3"/>
  <c r="D60" i="3"/>
  <c r="AD59" i="3"/>
  <c r="K59" i="3"/>
  <c r="D59" i="3"/>
  <c r="AD58" i="3"/>
  <c r="K58" i="3"/>
  <c r="AD57" i="3"/>
  <c r="K57" i="3"/>
  <c r="AD56" i="3"/>
  <c r="X56" i="3"/>
  <c r="K56" i="3"/>
  <c r="AA55" i="3"/>
  <c r="Z55" i="3"/>
  <c r="N55" i="3"/>
  <c r="K55" i="3"/>
  <c r="K54" i="3"/>
  <c r="K53" i="3"/>
  <c r="K52" i="3"/>
  <c r="N51" i="3"/>
  <c r="K51" i="3"/>
  <c r="D51" i="3"/>
  <c r="K50" i="3"/>
  <c r="K49" i="3"/>
  <c r="K48" i="3"/>
  <c r="N47" i="3"/>
  <c r="K47" i="3"/>
  <c r="K46" i="3"/>
  <c r="K45" i="3"/>
  <c r="K44" i="3"/>
  <c r="K43" i="3"/>
  <c r="K42" i="3"/>
  <c r="K41" i="3"/>
  <c r="N40" i="3"/>
  <c r="K40" i="3"/>
  <c r="N39" i="3"/>
  <c r="K39" i="3"/>
  <c r="E38" i="3"/>
  <c r="D38" i="3"/>
  <c r="K37" i="3"/>
  <c r="K36" i="3"/>
  <c r="N35" i="3"/>
  <c r="E35" i="3"/>
  <c r="D35" i="3"/>
  <c r="N34" i="3"/>
  <c r="K34" i="3"/>
  <c r="N33" i="3"/>
  <c r="K33" i="3"/>
  <c r="N32" i="3"/>
  <c r="K32" i="3"/>
  <c r="K31" i="3"/>
  <c r="N30" i="3"/>
  <c r="K30" i="3"/>
  <c r="K29" i="3"/>
  <c r="K28" i="3"/>
  <c r="N27" i="3"/>
  <c r="K27" i="3"/>
  <c r="K26" i="3"/>
  <c r="N25" i="3"/>
  <c r="K25" i="3"/>
  <c r="N24" i="3"/>
  <c r="K24" i="3"/>
  <c r="N23" i="3"/>
  <c r="K23" i="3"/>
  <c r="N22" i="3"/>
  <c r="K22" i="3"/>
  <c r="N21" i="3"/>
  <c r="K21" i="3"/>
  <c r="N20" i="3"/>
  <c r="K20" i="3"/>
  <c r="K19" i="3"/>
  <c r="N18" i="3"/>
  <c r="K18" i="3"/>
  <c r="M17" i="3"/>
  <c r="K17" i="3"/>
  <c r="N16" i="3"/>
  <c r="K16" i="3"/>
  <c r="N15" i="3"/>
  <c r="K15" i="3"/>
  <c r="N14" i="3"/>
  <c r="K14" i="3"/>
  <c r="N13" i="3"/>
  <c r="K13" i="3"/>
  <c r="N12" i="3"/>
  <c r="K128" i="3" l="1"/>
  <c r="N63" i="3"/>
  <c r="K142" i="3"/>
  <c r="K129" i="3"/>
  <c r="K166" i="3"/>
  <c r="K179" i="3"/>
  <c r="K173" i="3"/>
  <c r="K175" i="3"/>
  <c r="K126" i="3"/>
  <c r="K165" i="3"/>
  <c r="K176" i="3"/>
  <c r="K177" i="3"/>
  <c r="K172" i="3"/>
  <c r="K167" i="3"/>
  <c r="K183" i="3"/>
  <c r="N45" i="3"/>
  <c r="K180" i="3"/>
  <c r="K181" i="3"/>
  <c r="N101" i="3"/>
  <c r="K164" i="3"/>
  <c r="K168" i="3"/>
  <c r="K174" i="3"/>
  <c r="K178" i="3"/>
  <c r="K182" i="3"/>
  <c r="N43" i="3"/>
  <c r="N50" i="3"/>
  <c r="N54" i="3"/>
  <c r="N58" i="3"/>
  <c r="N74" i="3"/>
  <c r="N92" i="3"/>
  <c r="N107" i="3"/>
  <c r="N73" i="3"/>
  <c r="N49" i="3"/>
  <c r="N98" i="3"/>
  <c r="N17" i="3"/>
  <c r="N29" i="3"/>
  <c r="N37" i="3"/>
  <c r="N68" i="3"/>
  <c r="N75" i="3"/>
  <c r="N89" i="3"/>
  <c r="N93" i="3"/>
  <c r="N95" i="3"/>
  <c r="N103" i="3"/>
  <c r="N183" i="3"/>
  <c r="N26" i="3"/>
  <c r="N36" i="3"/>
  <c r="N38" i="3"/>
  <c r="N56" i="3"/>
  <c r="N60" i="3"/>
  <c r="N72" i="3"/>
  <c r="N84" i="3"/>
  <c r="N78" i="3"/>
  <c r="N97" i="3"/>
  <c r="N77" i="3"/>
  <c r="N19" i="3"/>
  <c r="N28" i="3"/>
  <c r="N31" i="3"/>
  <c r="N44" i="3"/>
  <c r="N52" i="3"/>
  <c r="N59" i="3"/>
  <c r="N69" i="3"/>
  <c r="N80" i="3"/>
  <c r="N90" i="3"/>
  <c r="N94" i="3"/>
  <c r="N88" i="3"/>
  <c r="N100" i="3"/>
  <c r="M184" i="3"/>
  <c r="M185" i="3" s="1"/>
  <c r="N41" i="3"/>
  <c r="N48" i="3"/>
  <c r="N53" i="3"/>
  <c r="N57" i="3"/>
  <c r="N65" i="3"/>
  <c r="N70" i="3"/>
  <c r="N91" i="3"/>
  <c r="J184" i="3"/>
  <c r="L184" i="3"/>
  <c r="D185" i="3"/>
  <c r="N102" i="3"/>
  <c r="N42" i="3"/>
  <c r="N46" i="3"/>
  <c r="I184" i="3"/>
  <c r="N184" i="3" l="1"/>
  <c r="P186" i="3" s="1"/>
  <c r="K184" i="3"/>
  <c r="L185" i="3"/>
  <c r="N186" i="3"/>
  <c r="N185" i="3" l="1"/>
</calcChain>
</file>

<file path=xl/sharedStrings.xml><?xml version="1.0" encoding="utf-8"?>
<sst xmlns="http://schemas.openxmlformats.org/spreadsheetml/2006/main" count="599" uniqueCount="254">
  <si>
    <t>BADAN USAHA MILIK DESA BERSAMA PANGKALAN LADA MAKMUR</t>
  </si>
  <si>
    <t>KECAMATAN PANGKALAN  LADA</t>
  </si>
  <si>
    <t>KABUPATEN KOTAWARINGIN BARAT</t>
  </si>
  <si>
    <t xml:space="preserve">PROVINSI KALIMANTAN TENGAH </t>
  </si>
  <si>
    <t>NO</t>
  </si>
  <si>
    <t>DESA</t>
  </si>
  <si>
    <t>KELOMPOK</t>
  </si>
  <si>
    <t xml:space="preserve">ALOKASI </t>
  </si>
  <si>
    <t>TANGGAL</t>
  </si>
  <si>
    <t xml:space="preserve">JANGKA </t>
  </si>
  <si>
    <t xml:space="preserve">TANGGAL </t>
  </si>
  <si>
    <t>PERIODE</t>
  </si>
  <si>
    <t>ANGSURAN</t>
  </si>
  <si>
    <t>JUMLAH</t>
  </si>
  <si>
    <t>TUNGGAKAN BULAN LALU</t>
  </si>
  <si>
    <t>KETERANGAN TARJET DAN RELAKSASI</t>
  </si>
  <si>
    <t>PINJAMAN</t>
  </si>
  <si>
    <t>REALISASI</t>
  </si>
  <si>
    <t>WAKTU</t>
  </si>
  <si>
    <t>POKOK</t>
  </si>
  <si>
    <t>JASA</t>
  </si>
  <si>
    <t>PANGKALAN DEWA</t>
  </si>
  <si>
    <t>MAWAR</t>
  </si>
  <si>
    <t>oktober 2016 harusnya lunas</t>
  </si>
  <si>
    <t>FLAMBOYAN</t>
  </si>
  <si>
    <t>april 2016 harusnya lunas</t>
  </si>
  <si>
    <t>DELIMA</t>
  </si>
  <si>
    <t xml:space="preserve">SAKURA </t>
  </si>
  <si>
    <t>september 2016 harusnya lunas</t>
  </si>
  <si>
    <t>DEWA</t>
  </si>
  <si>
    <t>april 2018 harusnya lunas</t>
  </si>
  <si>
    <t>PUTRI KEMBAR</t>
  </si>
  <si>
    <t>November 2018 harusnya lunas</t>
  </si>
  <si>
    <t>LADA MANDALA JAYA</t>
  </si>
  <si>
    <t>MANDALA 1</t>
  </si>
  <si>
    <t>april 2017 harusnya lunas</t>
  </si>
  <si>
    <t>MAJU BERSAMA 3</t>
  </si>
  <si>
    <t>juni 2018 harusnya lunas</t>
  </si>
  <si>
    <t>PANGKALAN TIGA</t>
  </si>
  <si>
    <t>CEMPAKA 1</t>
  </si>
  <si>
    <t>november 2016 harusnya lunas</t>
  </si>
  <si>
    <t>MAJU JAYA 1</t>
  </si>
  <si>
    <t>MAJU JAYA 2</t>
  </si>
  <si>
    <t>MAJU JAYA 3</t>
  </si>
  <si>
    <t>SEROJA 1</t>
  </si>
  <si>
    <t>desember 2016 harusnya lunas</t>
  </si>
  <si>
    <t>SEROJA 2</t>
  </si>
  <si>
    <t>maret 2017 harusnya lunas</t>
  </si>
  <si>
    <t>SUNGAI MELAWEN</t>
  </si>
  <si>
    <t>MELATI 2</t>
  </si>
  <si>
    <t>januari 2017 harusnya lunas</t>
  </si>
  <si>
    <t>MAWAR 3</t>
  </si>
  <si>
    <t>mei 2018 harusnya lunas</t>
  </si>
  <si>
    <t>PANGKALAN DURIN</t>
  </si>
  <si>
    <t xml:space="preserve">DURIAN </t>
  </si>
  <si>
    <t>DURIAN 1</t>
  </si>
  <si>
    <t>juni 2017 harusnya lunas</t>
  </si>
  <si>
    <t>JAYA MAKMUR</t>
  </si>
  <si>
    <t>MAJU BERSAMA</t>
  </si>
  <si>
    <t>SCT GROUP</t>
  </si>
  <si>
    <t>SUMBER AGUNG</t>
  </si>
  <si>
    <t>BAROKAH</t>
  </si>
  <si>
    <t>desember 2017 harusnyalunas</t>
  </si>
  <si>
    <t>MELATI 3A 2</t>
  </si>
  <si>
    <t>januari 2018 harusnya lunas</t>
  </si>
  <si>
    <t>BERINGIN 2</t>
  </si>
  <si>
    <t>Januari 2019 harusnya Lunas</t>
  </si>
  <si>
    <t>SUNGAI RANGIT JAYA</t>
  </si>
  <si>
    <t>maret 2018 harusnya lunas</t>
  </si>
  <si>
    <t>MUTIARA 1</t>
  </si>
  <si>
    <t>Juli 2018 harusnya lunas</t>
  </si>
  <si>
    <t>MAKARTI JAYA</t>
  </si>
  <si>
    <t>AL MUFLIKHUN 5</t>
  </si>
  <si>
    <t>AL MUTTAQIN I</t>
  </si>
  <si>
    <t>Februari 2019 harusnya lunas</t>
  </si>
  <si>
    <t>MELON</t>
  </si>
  <si>
    <t>Agustus 2018 harusnya lunas</t>
  </si>
  <si>
    <t>MITRA USAHA 3</t>
  </si>
  <si>
    <t>september 2018 harusnya lunas</t>
  </si>
  <si>
    <t>MITRA USAHA 4</t>
  </si>
  <si>
    <t>oktober 2018 harusnya sudah lunas</t>
  </si>
  <si>
    <t>MITRA USAHA 5</t>
  </si>
  <si>
    <t>MITRA USAHA</t>
  </si>
  <si>
    <t>oktober 2019 harusnya lunas</t>
  </si>
  <si>
    <t>MITRA USAHA 6</t>
  </si>
  <si>
    <t>MITRA USAHA 1</t>
  </si>
  <si>
    <t>November 2019 harusnya lunas</t>
  </si>
  <si>
    <t>KENANGA</t>
  </si>
  <si>
    <t>januari 2020 harusnya lunas</t>
  </si>
  <si>
    <t>MAWAR 2</t>
  </si>
  <si>
    <t>SEMANGAT</t>
  </si>
  <si>
    <t>FEBRUARI 2020 Harusnya lunas</t>
  </si>
  <si>
    <t>MATAHARI 7</t>
  </si>
  <si>
    <t>MATAHARI 2</t>
  </si>
  <si>
    <t>maret 2020 harusnya lunas</t>
  </si>
  <si>
    <t>MATAHARI 4</t>
  </si>
  <si>
    <t>april 2020 harusnya lunas</t>
  </si>
  <si>
    <t>JEMANI</t>
  </si>
  <si>
    <t>juni 2020 harusnya lunas</t>
  </si>
  <si>
    <t>MATAHARI</t>
  </si>
  <si>
    <t>Desember 2020 harusnya lunas</t>
  </si>
  <si>
    <t>PURBASARI</t>
  </si>
  <si>
    <t>januari 2021 harusnya lunas</t>
  </si>
  <si>
    <t>HIDAYAH</t>
  </si>
  <si>
    <t>Maret 2021 harusnya lunas</t>
  </si>
  <si>
    <t>MATAHARI 8</t>
  </si>
  <si>
    <t>SEPTEMBER 2021 LUNAS</t>
  </si>
  <si>
    <t>SARI TANI</t>
  </si>
  <si>
    <t>Desember 2021 harusnya lunas</t>
  </si>
  <si>
    <t>PANDU SEJAHTERA 1</t>
  </si>
  <si>
    <t>januari 2022 harusnya lunas</t>
  </si>
  <si>
    <t>MATAHARI 5</t>
  </si>
  <si>
    <t>MATAHATI 10</t>
  </si>
  <si>
    <t>februari 2022 harusnya lunas</t>
  </si>
  <si>
    <t>MATAHARI 12</t>
  </si>
  <si>
    <t>Maret 2022 harusnya lunas</t>
  </si>
  <si>
    <t>MATAHARI 11</t>
  </si>
  <si>
    <t>MEI 2022 HARUSNYA LUNAS</t>
  </si>
  <si>
    <t>SEROJA 5</t>
  </si>
  <si>
    <t>Juni 2022 harusnya lunas</t>
  </si>
  <si>
    <t>MATAHARI 13</t>
  </si>
  <si>
    <t>juni 2022 harusnya lunas</t>
  </si>
  <si>
    <t>MATAHARI 6</t>
  </si>
  <si>
    <t>JULI 2022 HARUSNYA LUNAS</t>
  </si>
  <si>
    <t>JERMAIN</t>
  </si>
  <si>
    <t>SAWIT JAYA 3</t>
  </si>
  <si>
    <t>TUNAS KARYA 31</t>
  </si>
  <si>
    <t>februari 2023 harusnya lunas</t>
  </si>
  <si>
    <t>TUNAS KARYA 30</t>
  </si>
  <si>
    <t>TUNAS KARYA 2</t>
  </si>
  <si>
    <t>TUNAS KARYA 34</t>
  </si>
  <si>
    <t>TUNAS KARYA 6</t>
  </si>
  <si>
    <t>mei 2023 harusnya lunas</t>
  </si>
  <si>
    <t>TUNAS KARYA 11</t>
  </si>
  <si>
    <t>TUNAS KARYA 35</t>
  </si>
  <si>
    <t>TUNAS KARYA 7</t>
  </si>
  <si>
    <t>juni 2023 harusnya lunas</t>
  </si>
  <si>
    <t>TUNAS KARYA 8</t>
  </si>
  <si>
    <t>TUNAS KARYA 9</t>
  </si>
  <si>
    <t>TUNAS KARYA 17</t>
  </si>
  <si>
    <t>TUNAS KARYA 36</t>
  </si>
  <si>
    <t>TUNAS KARYA 10</t>
  </si>
  <si>
    <t>TUNAS KARYA 21</t>
  </si>
  <si>
    <t>MAKMUR SEJAHTERA</t>
  </si>
  <si>
    <t>PANGKALAN LADA</t>
  </si>
  <si>
    <t>ALAMANDA 4</t>
  </si>
  <si>
    <t>TUNAS KARYA 12</t>
  </si>
  <si>
    <t>TUNAS KARYA 18</t>
  </si>
  <si>
    <t>TUNAS KARYA 24</t>
  </si>
  <si>
    <t>TUNAS KARYA 4</t>
  </si>
  <si>
    <t>TUNAS KARYA 20</t>
  </si>
  <si>
    <t>ALAMANDA 1</t>
  </si>
  <si>
    <t>TUNAS KARYA 23</t>
  </si>
  <si>
    <t>PESONA INDAH 4</t>
  </si>
  <si>
    <t>ANGGREK</t>
  </si>
  <si>
    <t>SUMBER AGUNG 2</t>
  </si>
  <si>
    <t>ALAMANDA 5</t>
  </si>
  <si>
    <t>TUNAS KARYA 26</t>
  </si>
  <si>
    <t>TUNAS KARYA 14</t>
  </si>
  <si>
    <t>KADIPI ATAS</t>
  </si>
  <si>
    <t>SANSIVERA</t>
  </si>
  <si>
    <t>RAHAYU 2</t>
  </si>
  <si>
    <t>MANDIRI</t>
  </si>
  <si>
    <t>MUHAJIRIN</t>
  </si>
  <si>
    <t>-</t>
  </si>
  <si>
    <t>GAMELAN 7</t>
  </si>
  <si>
    <t>JINGGA 1</t>
  </si>
  <si>
    <t>JINGGA 2</t>
  </si>
  <si>
    <t>TUNAS KARYA 1</t>
  </si>
  <si>
    <t>TUNAS KARYA 22</t>
  </si>
  <si>
    <t>MELATI 1</t>
  </si>
  <si>
    <t>SEROJA 4</t>
  </si>
  <si>
    <t>RAHAYU</t>
  </si>
  <si>
    <t>ASTER 1</t>
  </si>
  <si>
    <t>GAMELAN 3</t>
  </si>
  <si>
    <t>PESONA INDAH 3</t>
  </si>
  <si>
    <t>ARISAN RT 7</t>
  </si>
  <si>
    <t>JINGGA 3</t>
  </si>
  <si>
    <t>JINGGA 4</t>
  </si>
  <si>
    <t>MAKMUR SEJAHTERA MAKARTI</t>
  </si>
  <si>
    <t>JINGGA 5</t>
  </si>
  <si>
    <t>JINGGA 6</t>
  </si>
  <si>
    <t>GAMELAN 5</t>
  </si>
  <si>
    <t>APEL 3</t>
  </si>
  <si>
    <t>APEL 7</t>
  </si>
  <si>
    <t>APEL 8</t>
  </si>
  <si>
    <t>MEKAR SARI</t>
  </si>
  <si>
    <t>SUMBER AGUNG 2B</t>
  </si>
  <si>
    <t>ALAMANDA 2</t>
  </si>
  <si>
    <t>ALAMANDA 3</t>
  </si>
  <si>
    <t>PESONA INDAH 5</t>
  </si>
  <si>
    <t>GAMELAN 6</t>
  </si>
  <si>
    <t>GAMELAN 1</t>
  </si>
  <si>
    <t>RAHAYU 3</t>
  </si>
  <si>
    <t>APEL 5</t>
  </si>
  <si>
    <t>TUNAS KARYA 3</t>
  </si>
  <si>
    <t>TUNAS KARYA 27</t>
  </si>
  <si>
    <t>TUNAS KARYA 28</t>
  </si>
  <si>
    <t>ALAMANDA 14</t>
  </si>
  <si>
    <t>MAKMUR SEJAHTERA 2</t>
  </si>
  <si>
    <t>MAKMUR SEJAHTERA 3</t>
  </si>
  <si>
    <t>ALAMANDA 12</t>
  </si>
  <si>
    <t>KUBE TUNAS KARYA 2</t>
  </si>
  <si>
    <t>DAHLIA</t>
  </si>
  <si>
    <t xml:space="preserve">PESONA INDAH </t>
  </si>
  <si>
    <t>CENDRAWASIH 2</t>
  </si>
  <si>
    <t>APEL 2</t>
  </si>
  <si>
    <t>TUNAS KARYA 15</t>
  </si>
  <si>
    <t>TUNAS KARYA 19</t>
  </si>
  <si>
    <t>desember 2023 harusnya lunas</t>
  </si>
  <si>
    <t>MELATI 3A</t>
  </si>
  <si>
    <t>NURUL HIKMAH</t>
  </si>
  <si>
    <t>APEL 9</t>
  </si>
  <si>
    <t>APEL 10</t>
  </si>
  <si>
    <t>JINGGA 7</t>
  </si>
  <si>
    <t>SUMBER BERKAH 4</t>
  </si>
  <si>
    <t>APEL 11</t>
  </si>
  <si>
    <t>APEL 12</t>
  </si>
  <si>
    <t>SUMBER BERKAH 5</t>
  </si>
  <si>
    <t>SUMBER BERKAH 6</t>
  </si>
  <si>
    <t>SUMBER BERKAH 7</t>
  </si>
  <si>
    <t>APEL 13</t>
  </si>
  <si>
    <t>PANDU SANJAYA</t>
  </si>
  <si>
    <t>JINGGA 8</t>
  </si>
  <si>
    <t>PERKUTUT</t>
  </si>
  <si>
    <t>SUMBER BERKAH 8</t>
  </si>
  <si>
    <t>MAKMUR SEJAHTERA MAKARTI 2</t>
  </si>
  <si>
    <t>JINGGA 9</t>
  </si>
  <si>
    <t>JASMINE</t>
  </si>
  <si>
    <t>APEL 14</t>
  </si>
  <si>
    <t>MEKAR JAYA</t>
  </si>
  <si>
    <t>JASMINE 2</t>
  </si>
  <si>
    <t>JASMINE 3</t>
  </si>
  <si>
    <t>USAHA MULIA</t>
  </si>
  <si>
    <t>APEL 15</t>
  </si>
  <si>
    <t>SUMBER REJEKI</t>
  </si>
  <si>
    <t>SUMBER BERKAH 9</t>
  </si>
  <si>
    <t>NGUDI LANCAR</t>
  </si>
  <si>
    <t>JINGGA 10</t>
  </si>
  <si>
    <t>SUMBER BERKAH 10</t>
  </si>
  <si>
    <t>BUNGA</t>
  </si>
  <si>
    <t>DAFTAR ANGSURAN BULAN MARET 2024</t>
  </si>
  <si>
    <t>CAMELIA</t>
  </si>
  <si>
    <t>SYIFA</t>
  </si>
  <si>
    <t>NOMOR WA PENGURUS</t>
  </si>
  <si>
    <t>KETUA</t>
  </si>
  <si>
    <t>SEKRETARIS</t>
  </si>
  <si>
    <t>BENDAHARA</t>
  </si>
  <si>
    <t>082254472936</t>
  </si>
  <si>
    <t>+62 823-5062-2339</t>
  </si>
  <si>
    <t>+62 822-5128-1457</t>
  </si>
  <si>
    <t>85155032622</t>
  </si>
  <si>
    <t>+62 815-5483-6349</t>
  </si>
  <si>
    <t>+62 823-5496-8887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</si>
</sst>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dd/mm/yyyy;@"/>
    <numFmt numFmtId="167" formatCode="_(* #,##0.0_);_(* \(#,##0.0\);_(* &quot;-&quot;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Bookman Old Style"/>
      <family val="1"/>
    </font>
    <font>
      <sz val="11"/>
      <color theme="1"/>
      <name val="Bookman Old Style"/>
      <family val="1"/>
    </font>
    <font>
      <b/>
      <sz val="20"/>
      <color theme="1"/>
      <name val="Bookman Old Style"/>
      <family val="1"/>
    </font>
    <font>
      <sz val="11"/>
      <name val="Bookman Old Style"/>
      <family val="1"/>
    </font>
    <font>
      <b/>
      <sz val="11"/>
      <color theme="1"/>
      <name val="Bookman Old Style"/>
      <family val="1"/>
    </font>
    <font>
      <b/>
      <sz val="11"/>
      <name val="Bookman Old Style"/>
      <family val="1"/>
    </font>
    <font>
      <sz val="14"/>
      <color theme="1"/>
      <name val="Bookman Old Style"/>
      <family val="1"/>
    </font>
    <font>
      <sz val="12"/>
      <color theme="1"/>
      <name val="Bookman Old Style"/>
      <family val="1"/>
    </font>
    <font>
      <sz val="16"/>
      <color theme="1"/>
      <name val="Bookman Old Style"/>
      <family val="1"/>
    </font>
    <font>
      <sz val="16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3" fillId="0" borderId="0" xfId="0" applyFont="1" applyFill="1" applyAlignment="1">
      <alignment vertical="center"/>
    </xf>
    <xf numFmtId="164" fontId="5" fillId="0" borderId="2" xfId="1" applyFont="1" applyFill="1" applyBorder="1" applyAlignment="1">
      <alignment vertical="center"/>
    </xf>
    <xf numFmtId="166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64" fontId="5" fillId="0" borderId="1" xfId="1" applyFont="1" applyFill="1" applyBorder="1" applyAlignment="1">
      <alignment vertical="center"/>
    </xf>
    <xf numFmtId="164" fontId="5" fillId="0" borderId="3" xfId="1" applyFont="1" applyFill="1" applyBorder="1" applyAlignment="1">
      <alignment vertical="center"/>
    </xf>
    <xf numFmtId="166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66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164" fontId="3" fillId="0" borderId="1" xfId="1" applyFont="1" applyFill="1" applyBorder="1" applyAlignment="1">
      <alignment vertical="center"/>
    </xf>
    <xf numFmtId="164" fontId="3" fillId="0" borderId="0" xfId="0" applyNumberFormat="1" applyFont="1" applyFill="1" applyAlignment="1">
      <alignment vertical="center"/>
    </xf>
    <xf numFmtId="164" fontId="6" fillId="0" borderId="0" xfId="0" applyNumberFormat="1" applyFont="1" applyFill="1" applyAlignment="1">
      <alignment vertical="center"/>
    </xf>
    <xf numFmtId="164" fontId="5" fillId="0" borderId="0" xfId="0" applyNumberFormat="1" applyFont="1" applyFill="1" applyAlignment="1">
      <alignment vertical="center"/>
    </xf>
    <xf numFmtId="1" fontId="3" fillId="0" borderId="1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vertical="center"/>
    </xf>
    <xf numFmtId="164" fontId="3" fillId="0" borderId="1" xfId="0" applyNumberFormat="1" applyFont="1" applyFill="1" applyBorder="1" applyAlignment="1">
      <alignment vertical="center"/>
    </xf>
    <xf numFmtId="164" fontId="7" fillId="0" borderId="1" xfId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164" fontId="5" fillId="0" borderId="0" xfId="1" applyFont="1" applyFill="1" applyAlignment="1">
      <alignment vertical="center"/>
    </xf>
    <xf numFmtId="166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left" vertical="center"/>
    </xf>
    <xf numFmtId="1" fontId="5" fillId="0" borderId="0" xfId="0" applyNumberFormat="1" applyFont="1" applyFill="1" applyAlignment="1">
      <alignment horizontal="center" vertical="center"/>
    </xf>
    <xf numFmtId="164" fontId="5" fillId="0" borderId="0" xfId="1" applyFont="1" applyFill="1" applyBorder="1" applyAlignment="1">
      <alignment vertical="center"/>
    </xf>
    <xf numFmtId="164" fontId="3" fillId="0" borderId="0" xfId="1" applyFont="1" applyFill="1" applyBorder="1" applyAlignment="1">
      <alignment vertical="center"/>
    </xf>
    <xf numFmtId="166" fontId="3" fillId="0" borderId="0" xfId="0" applyNumberFormat="1" applyFont="1" applyFill="1" applyAlignment="1">
      <alignment horizontal="center" vertical="center"/>
    </xf>
    <xf numFmtId="164" fontId="3" fillId="0" borderId="0" xfId="1" applyFont="1" applyFill="1" applyAlignment="1">
      <alignment vertical="center"/>
    </xf>
    <xf numFmtId="1" fontId="3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4" fontId="6" fillId="0" borderId="0" xfId="1" applyFont="1" applyFill="1" applyAlignment="1">
      <alignment vertical="center"/>
    </xf>
    <xf numFmtId="9" fontId="3" fillId="0" borderId="0" xfId="2" applyFont="1" applyFill="1" applyAlignment="1">
      <alignment vertical="center"/>
    </xf>
    <xf numFmtId="164" fontId="10" fillId="0" borderId="0" xfId="1" applyFont="1" applyFill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1" fontId="5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64" fontId="5" fillId="2" borderId="1" xfId="1" applyFont="1" applyFill="1" applyBorder="1" applyAlignment="1">
      <alignment vertical="center"/>
    </xf>
    <xf numFmtId="166" fontId="5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1" fontId="3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164" fontId="5" fillId="2" borderId="0" xfId="0" applyNumberFormat="1" applyFont="1" applyFill="1" applyBorder="1" applyAlignment="1">
      <alignment vertical="center"/>
    </xf>
    <xf numFmtId="164" fontId="3" fillId="2" borderId="0" xfId="0" applyNumberFormat="1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164" fontId="6" fillId="2" borderId="0" xfId="0" applyNumberFormat="1" applyFont="1" applyFill="1" applyAlignment="1">
      <alignment vertical="center"/>
    </xf>
    <xf numFmtId="164" fontId="7" fillId="2" borderId="0" xfId="0" applyNumberFormat="1" applyFont="1" applyFill="1" applyAlignment="1">
      <alignment vertical="center"/>
    </xf>
    <xf numFmtId="1" fontId="5" fillId="2" borderId="0" xfId="0" applyNumberFormat="1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165" fontId="3" fillId="2" borderId="0" xfId="0" applyNumberFormat="1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167" fontId="3" fillId="2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166" fontId="3" fillId="0" borderId="1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Alignment="1">
      <alignment vertical="center"/>
    </xf>
    <xf numFmtId="0" fontId="3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vertical="center"/>
    </xf>
    <xf numFmtId="164" fontId="5" fillId="2" borderId="4" xfId="0" applyNumberFormat="1" applyFont="1" applyFill="1" applyBorder="1" applyAlignment="1">
      <alignment vertical="center"/>
    </xf>
    <xf numFmtId="164" fontId="3" fillId="0" borderId="4" xfId="0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164" fontId="5" fillId="0" borderId="4" xfId="0" applyNumberFormat="1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164" fontId="6" fillId="0" borderId="4" xfId="0" applyNumberFormat="1" applyFont="1" applyFill="1" applyBorder="1" applyAlignment="1">
      <alignment vertical="center"/>
    </xf>
    <xf numFmtId="1" fontId="3" fillId="2" borderId="0" xfId="0" applyNumberFormat="1" applyFont="1" applyFill="1" applyBorder="1" applyAlignment="1">
      <alignment vertical="center"/>
    </xf>
    <xf numFmtId="164" fontId="3" fillId="2" borderId="0" xfId="1" applyFont="1" applyFill="1" applyBorder="1" applyAlignment="1">
      <alignment vertical="center"/>
    </xf>
    <xf numFmtId="1" fontId="5" fillId="2" borderId="0" xfId="0" applyNumberFormat="1" applyFont="1" applyFill="1" applyBorder="1" applyAlignment="1">
      <alignment vertical="center"/>
    </xf>
    <xf numFmtId="164" fontId="6" fillId="2" borderId="0" xfId="0" applyNumberFormat="1" applyFont="1" applyFill="1" applyBorder="1" applyAlignment="1">
      <alignment vertical="center"/>
    </xf>
    <xf numFmtId="164" fontId="8" fillId="2" borderId="0" xfId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164" fontId="5" fillId="0" borderId="1" xfId="0" applyNumberFormat="1" applyFont="1" applyFill="1" applyBorder="1" applyAlignment="1">
      <alignment vertical="center"/>
    </xf>
    <xf numFmtId="0" fontId="10" fillId="0" borderId="0" xfId="0" quotePrefix="1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0" fontId="10" fillId="3" borderId="0" xfId="0" quotePrefix="1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64" fontId="5" fillId="4" borderId="1" xfId="1" applyFont="1" applyFill="1" applyBorder="1" applyAlignment="1">
      <alignment vertical="center"/>
    </xf>
    <xf numFmtId="164" fontId="5" fillId="5" borderId="1" xfId="1" applyFont="1" applyFill="1" applyBorder="1" applyAlignment="1">
      <alignment vertical="center"/>
    </xf>
    <xf numFmtId="49" fontId="10" fillId="3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5" fillId="0" borderId="1" xfId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355170</xdr:colOff>
      <xdr:row>0</xdr:row>
      <xdr:rowOff>98594</xdr:rowOff>
    </xdr:from>
    <xdr:to>
      <xdr:col>1</xdr:col>
      <xdr:colOff>742629</xdr:colOff>
      <xdr:row>4</xdr:row>
      <xdr:rowOff>272393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170" y="98594"/>
          <a:ext cx="997059" cy="1278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UMDESMA%20PLM\LAPORAN%202025\3.%20LAPORAN%20MARET%202025\LPP%20SPP%20BULAN%20MARET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APORAN%202018\7.%20LAP%20JULI%20%202018\LAPORAN%20JULI%202018\LAP%20PINJAMAN%20SPP%20JULI%20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APORAN%202019\1.%20JANUARI%20%202019\LAPORAN%20JANUARI%202019\LAPORAN%20PINJAMAN%20SPP%20JANUARI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APORAN%202019\6.%20JUNI%202019\LAPORAN%20JUNI%202019\LAP%20JUN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2021/TUTUP%20BUKU%20TAHUN%202021/LAP%20DESEMBER/LAP%20PINJAMAN%20SPP%20BULAN%20DESEMBER%20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2022/8.%20LAPORAN%20AGUSTUS%202022/LAP%20PINJAMAN%20SPP%20BULAN%20AGUSTUS%20SITI%20UMAYATI%202022%20FI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AB%202024/12.%20LAPORAN%20DESEMBER%202023/LAP%20PINJAMAN%20SPP%20BULAN%20DESEMBER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"/>
      <sheetName val="Data Pokok"/>
      <sheetName val="PURBASARI"/>
      <sheetName val="LDA M.JAY"/>
      <sheetName val="Sheet4"/>
      <sheetName val="KADIPI"/>
      <sheetName val="P.DURIN"/>
      <sheetName val="DESA PERSIAPAN PANGKALAN LADA"/>
      <sheetName val="PANDU SENJAYA PECAH"/>
      <sheetName val="PANDU SENJAYA"/>
      <sheetName val="S.MELAWEN"/>
      <sheetName val="S.R.JAYA"/>
      <sheetName val="SUMBER AGUNG"/>
      <sheetName val="P.DEWA"/>
      <sheetName val="P.TIGA"/>
      <sheetName val="MAKARTI"/>
      <sheetName val="LPP PEMBIAYAAAN"/>
      <sheetName val="Kum-Desa"/>
      <sheetName val="Kolek"/>
      <sheetName val="Kum"/>
      <sheetName val="LAP TUNGGAKAN"/>
      <sheetName val="KUM DESA INSPEKTORAT"/>
      <sheetName val="SALDO BY NAME"/>
      <sheetName val="DB Kolek SPP"/>
      <sheetName val="DB SPP"/>
      <sheetName val="Sheet2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E6">
            <v>3887000</v>
          </cell>
          <cell r="F6">
            <v>910000</v>
          </cell>
        </row>
        <row r="7">
          <cell r="E7">
            <v>13331000</v>
          </cell>
          <cell r="F7">
            <v>1608000</v>
          </cell>
        </row>
        <row r="8">
          <cell r="E8">
            <v>26712000</v>
          </cell>
        </row>
        <row r="9">
          <cell r="E9">
            <v>38750500</v>
          </cell>
          <cell r="F9">
            <v>414000</v>
          </cell>
        </row>
        <row r="10">
          <cell r="E10">
            <v>950000</v>
          </cell>
        </row>
        <row r="11">
          <cell r="E11">
            <v>6664000</v>
          </cell>
          <cell r="F11">
            <v>1560000</v>
          </cell>
        </row>
        <row r="14">
          <cell r="E14">
            <v>21454000</v>
          </cell>
        </row>
        <row r="20">
          <cell r="E20">
            <v>8000500</v>
          </cell>
        </row>
        <row r="22">
          <cell r="E22">
            <v>995500</v>
          </cell>
        </row>
        <row r="23">
          <cell r="E23">
            <v>14950500</v>
          </cell>
        </row>
        <row r="24">
          <cell r="E24">
            <v>29467000</v>
          </cell>
        </row>
        <row r="26">
          <cell r="E26">
            <v>1382000</v>
          </cell>
        </row>
        <row r="29">
          <cell r="E29">
            <v>25033000</v>
          </cell>
        </row>
        <row r="30">
          <cell r="E30">
            <v>15159000</v>
          </cell>
        </row>
        <row r="31">
          <cell r="E31">
            <v>1798000</v>
          </cell>
        </row>
        <row r="32">
          <cell r="E32">
            <v>17314000</v>
          </cell>
          <cell r="F32">
            <v>2750000</v>
          </cell>
        </row>
        <row r="33">
          <cell r="E33">
            <v>8389500</v>
          </cell>
        </row>
        <row r="37">
          <cell r="E37">
            <v>2895000</v>
          </cell>
        </row>
        <row r="39">
          <cell r="E39">
            <v>14542000</v>
          </cell>
        </row>
        <row r="40">
          <cell r="E40">
            <v>12600500</v>
          </cell>
        </row>
        <row r="41">
          <cell r="E41">
            <v>8842500</v>
          </cell>
        </row>
        <row r="44">
          <cell r="E44">
            <v>3780000</v>
          </cell>
        </row>
        <row r="50">
          <cell r="E50">
            <v>7725000</v>
          </cell>
        </row>
        <row r="51">
          <cell r="E51">
            <v>6836000</v>
          </cell>
        </row>
        <row r="65">
          <cell r="E65">
            <v>5650000</v>
          </cell>
        </row>
        <row r="67">
          <cell r="E67">
            <v>35734500</v>
          </cell>
          <cell r="F67">
            <v>118000</v>
          </cell>
        </row>
        <row r="86">
          <cell r="E86">
            <v>9481500</v>
          </cell>
        </row>
        <row r="87">
          <cell r="E87">
            <v>961000</v>
          </cell>
        </row>
        <row r="89">
          <cell r="E89">
            <v>9183000</v>
          </cell>
        </row>
        <row r="90">
          <cell r="E90">
            <v>2418500</v>
          </cell>
        </row>
        <row r="91">
          <cell r="E91">
            <v>9985000</v>
          </cell>
        </row>
        <row r="92">
          <cell r="E92">
            <v>3547000</v>
          </cell>
        </row>
        <row r="95">
          <cell r="E95">
            <v>17713500</v>
          </cell>
        </row>
        <row r="98">
          <cell r="E98">
            <v>12477500</v>
          </cell>
        </row>
        <row r="100">
          <cell r="E100">
            <v>20556000</v>
          </cell>
        </row>
        <row r="107">
          <cell r="E107">
            <v>7170000</v>
          </cell>
        </row>
        <row r="108">
          <cell r="E108">
            <v>1656500</v>
          </cell>
        </row>
        <row r="109">
          <cell r="E109">
            <v>10160000</v>
          </cell>
        </row>
        <row r="110">
          <cell r="E110">
            <v>5880000</v>
          </cell>
        </row>
        <row r="114">
          <cell r="E114">
            <v>70987000</v>
          </cell>
          <cell r="F114">
            <v>1675000</v>
          </cell>
        </row>
        <row r="116">
          <cell r="E116">
            <v>2914000</v>
          </cell>
        </row>
        <row r="117">
          <cell r="E117">
            <v>633000</v>
          </cell>
        </row>
        <row r="119">
          <cell r="E119">
            <v>13102000</v>
          </cell>
        </row>
        <row r="120">
          <cell r="E120">
            <v>52685000</v>
          </cell>
        </row>
        <row r="121">
          <cell r="E121">
            <v>53652500</v>
          </cell>
        </row>
        <row r="122">
          <cell r="E122">
            <v>125611000</v>
          </cell>
          <cell r="F122">
            <v>25669000</v>
          </cell>
        </row>
        <row r="126">
          <cell r="E126">
            <v>8510000</v>
          </cell>
        </row>
        <row r="127">
          <cell r="E127">
            <v>19108000</v>
          </cell>
          <cell r="F127">
            <v>1116000</v>
          </cell>
        </row>
        <row r="128">
          <cell r="E128">
            <v>22169000</v>
          </cell>
          <cell r="F128">
            <v>3996000</v>
          </cell>
        </row>
        <row r="129">
          <cell r="E129">
            <v>66895000</v>
          </cell>
        </row>
        <row r="130">
          <cell r="E130">
            <v>3250000</v>
          </cell>
        </row>
        <row r="131">
          <cell r="E131">
            <v>11100000</v>
          </cell>
        </row>
        <row r="132">
          <cell r="E132">
            <v>9689000</v>
          </cell>
        </row>
        <row r="135">
          <cell r="E135">
            <v>28072000</v>
          </cell>
        </row>
        <row r="136">
          <cell r="E136">
            <v>117769000</v>
          </cell>
        </row>
        <row r="138">
          <cell r="E138">
            <v>15771500</v>
          </cell>
        </row>
        <row r="139">
          <cell r="E139">
            <v>149590000</v>
          </cell>
        </row>
        <row r="140">
          <cell r="E140">
            <v>35015000</v>
          </cell>
        </row>
        <row r="141">
          <cell r="E141">
            <v>75499000</v>
          </cell>
          <cell r="F141">
            <v>7771000</v>
          </cell>
        </row>
        <row r="142">
          <cell r="E142">
            <v>57332000</v>
          </cell>
          <cell r="F142">
            <v>4512000</v>
          </cell>
        </row>
        <row r="143">
          <cell r="E143">
            <v>28285000</v>
          </cell>
        </row>
        <row r="144">
          <cell r="E144">
            <v>37909000</v>
          </cell>
        </row>
        <row r="145">
          <cell r="E145">
            <v>63697000</v>
          </cell>
        </row>
        <row r="146">
          <cell r="E146">
            <v>49467000</v>
          </cell>
          <cell r="F146">
            <v>4454000</v>
          </cell>
        </row>
        <row r="148">
          <cell r="E148">
            <v>46110000</v>
          </cell>
        </row>
        <row r="149">
          <cell r="E149">
            <v>41060500</v>
          </cell>
        </row>
        <row r="150">
          <cell r="E150">
            <v>56671000</v>
          </cell>
        </row>
        <row r="152">
          <cell r="E152">
            <v>10213000</v>
          </cell>
        </row>
        <row r="153">
          <cell r="E153">
            <v>89537000</v>
          </cell>
        </row>
        <row r="157">
          <cell r="E157">
            <v>16107500</v>
          </cell>
          <cell r="F157">
            <v>2270000</v>
          </cell>
        </row>
        <row r="158">
          <cell r="E158">
            <v>24000000</v>
          </cell>
          <cell r="F158">
            <v>2264000</v>
          </cell>
        </row>
        <row r="159">
          <cell r="E159">
            <v>16414000</v>
          </cell>
        </row>
        <row r="160">
          <cell r="E160">
            <v>212500000</v>
          </cell>
          <cell r="F160">
            <v>105600000</v>
          </cell>
        </row>
        <row r="173">
          <cell r="E173">
            <v>2818000</v>
          </cell>
        </row>
        <row r="174">
          <cell r="E174">
            <v>33375000</v>
          </cell>
        </row>
        <row r="179">
          <cell r="E179">
            <v>17194000</v>
          </cell>
        </row>
        <row r="180">
          <cell r="E180">
            <v>8414000</v>
          </cell>
        </row>
        <row r="182">
          <cell r="E182">
            <v>23945000</v>
          </cell>
        </row>
        <row r="183">
          <cell r="E183">
            <v>3238000</v>
          </cell>
        </row>
        <row r="184">
          <cell r="E184">
            <v>45929000</v>
          </cell>
          <cell r="F184">
            <v>3652000</v>
          </cell>
        </row>
        <row r="185">
          <cell r="E185">
            <v>16707500</v>
          </cell>
        </row>
        <row r="186">
          <cell r="E186">
            <v>9338000</v>
          </cell>
        </row>
        <row r="188">
          <cell r="E188">
            <v>29838500</v>
          </cell>
        </row>
        <row r="189">
          <cell r="E189">
            <v>3750000</v>
          </cell>
          <cell r="F189">
            <v>585000</v>
          </cell>
        </row>
        <row r="190">
          <cell r="E190">
            <v>12665500</v>
          </cell>
          <cell r="F190">
            <v>1430000</v>
          </cell>
        </row>
        <row r="192">
          <cell r="E192">
            <v>5767000</v>
          </cell>
          <cell r="F192">
            <v>900000</v>
          </cell>
        </row>
        <row r="193">
          <cell r="E193">
            <v>10859500</v>
          </cell>
        </row>
        <row r="194">
          <cell r="E194">
            <v>29778000</v>
          </cell>
        </row>
        <row r="196">
          <cell r="E196">
            <v>22016000</v>
          </cell>
        </row>
        <row r="199">
          <cell r="E199">
            <v>47913300</v>
          </cell>
          <cell r="F199">
            <v>679000</v>
          </cell>
        </row>
        <row r="200">
          <cell r="E200">
            <v>22854000</v>
          </cell>
          <cell r="F200">
            <v>2288000</v>
          </cell>
        </row>
        <row r="203">
          <cell r="E203">
            <v>11308500</v>
          </cell>
        </row>
        <row r="205">
          <cell r="E205">
            <v>22195500</v>
          </cell>
        </row>
        <row r="213">
          <cell r="E213">
            <v>17849500</v>
          </cell>
        </row>
        <row r="215">
          <cell r="E215">
            <v>26934000</v>
          </cell>
          <cell r="F215">
            <v>62000</v>
          </cell>
        </row>
        <row r="216">
          <cell r="E216">
            <v>21508000</v>
          </cell>
        </row>
        <row r="219">
          <cell r="E219">
            <v>21320000</v>
          </cell>
        </row>
        <row r="223">
          <cell r="E223">
            <v>10521500</v>
          </cell>
        </row>
        <row r="224">
          <cell r="E224">
            <v>7417500</v>
          </cell>
        </row>
        <row r="225">
          <cell r="E225">
            <v>7039500</v>
          </cell>
        </row>
        <row r="231">
          <cell r="E231">
            <v>13818000</v>
          </cell>
        </row>
        <row r="233">
          <cell r="E233">
            <v>16987000</v>
          </cell>
        </row>
        <row r="237">
          <cell r="E237">
            <v>11996000</v>
          </cell>
        </row>
        <row r="238">
          <cell r="E238">
            <v>100548500</v>
          </cell>
        </row>
        <row r="239">
          <cell r="E239">
            <v>17916000</v>
          </cell>
          <cell r="F239">
            <v>2140000</v>
          </cell>
        </row>
        <row r="240">
          <cell r="E240">
            <v>10027000</v>
          </cell>
        </row>
        <row r="241">
          <cell r="E241">
            <v>3806000</v>
          </cell>
        </row>
        <row r="248">
          <cell r="E248">
            <v>8921000</v>
          </cell>
        </row>
        <row r="250">
          <cell r="E250">
            <v>8099000</v>
          </cell>
          <cell r="F250">
            <v>80000</v>
          </cell>
        </row>
        <row r="252">
          <cell r="G252">
            <v>2938466300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"/>
      <sheetName val="Data Pokok"/>
      <sheetName val="PURBASARI"/>
      <sheetName val="LDA M.JAY"/>
      <sheetName val="KADIPI"/>
      <sheetName val="P.DURIN"/>
      <sheetName val="PANDU SENJAYA"/>
      <sheetName val="S.MELAWEN"/>
      <sheetName val="S.R.JAYA"/>
      <sheetName val="SUMBER AGUNG"/>
      <sheetName val="P.TIGA"/>
      <sheetName val="P.DEWA"/>
      <sheetName val="MAKARTI"/>
      <sheetName val="Kum-Desa"/>
      <sheetName val="Kolek"/>
      <sheetName val="Kum"/>
      <sheetName val="DB SPP"/>
      <sheetName val="DB Kolek SPP"/>
      <sheetName val="Sheet2"/>
      <sheetName val="Sheet3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7">
          <cell r="P17">
            <v>5480500</v>
          </cell>
        </row>
        <row r="21">
          <cell r="Q2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"/>
      <sheetName val="Data Pokok"/>
      <sheetName val="PURBASARI"/>
      <sheetName val="LDA M.JAY"/>
      <sheetName val="KADIPI"/>
      <sheetName val="P.DURIN"/>
      <sheetName val="PANDU SENJAYA"/>
      <sheetName val="S.MELAWEN"/>
      <sheetName val="S.R.JAYA"/>
      <sheetName val="SUMBER AGUNG"/>
      <sheetName val="P.TIGA"/>
      <sheetName val="P.DEWA"/>
      <sheetName val="MAKARTI"/>
      <sheetName val="Kum-Desa"/>
      <sheetName val="Kolek"/>
      <sheetName val="Kum"/>
      <sheetName val="DB SPP"/>
      <sheetName val="DB Kolek SPP"/>
      <sheetName val="Sheet2"/>
      <sheetName val="Sheet3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2">
          <cell r="P12">
            <v>3256500</v>
          </cell>
        </row>
        <row r="13">
          <cell r="D13">
            <v>50000000</v>
          </cell>
          <cell r="E13">
            <v>42941</v>
          </cell>
        </row>
      </sheetData>
      <sheetData sheetId="9" refreshError="1">
        <row r="27">
          <cell r="D27">
            <v>102000000</v>
          </cell>
          <cell r="E27">
            <v>42941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Form"/>
      <sheetName val="Data Pokok"/>
      <sheetName val="INV"/>
      <sheetName val="opr micro"/>
      <sheetName val="4. NRC Mikro stlh tb"/>
      <sheetName val="BANK OPRASIONAL"/>
      <sheetName val="KAS OPERASIONAL"/>
      <sheetName val="BANK SPP"/>
      <sheetName val="KAS SPP"/>
      <sheetName val="BANK BKAD"/>
      <sheetName val="kas BKAD"/>
      <sheetName val="Sheet1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70">
          <cell r="L70">
            <v>52000000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"/>
      <sheetName val="Data Pokok"/>
      <sheetName val="PURBASARI"/>
      <sheetName val="LDA M.JAY"/>
      <sheetName val="KADIPI"/>
      <sheetName val="P.DURIN"/>
      <sheetName val="P.LADA"/>
      <sheetName val="PANDU SENJAYA PECAH"/>
      <sheetName val="PANGKALAN LADA FIX"/>
      <sheetName val="PANDU SENJAYA fix"/>
      <sheetName val="PANDU SENJAYA"/>
      <sheetName val="S.MELAWEN"/>
      <sheetName val="S.R.JAYA"/>
      <sheetName val="SUMBER AGUNG"/>
      <sheetName val="P.DEWA"/>
      <sheetName val="P.TIGA"/>
      <sheetName val="MAKARTI"/>
      <sheetName val="Kum-Desa"/>
      <sheetName val="KOLEK COBA"/>
      <sheetName val="Kolek"/>
      <sheetName val="Kum"/>
      <sheetName val="DB Kolek SPP"/>
      <sheetName val="DB SPP"/>
      <sheetName val="Sheet2"/>
      <sheetName val="Sheet3"/>
      <sheetName val="Sheet1"/>
    </sheetNames>
    <sheetDataSet>
      <sheetData sheetId="0"/>
      <sheetData sheetId="1"/>
      <sheetData sheetId="2">
        <row r="11">
          <cell r="D11">
            <v>78000000</v>
          </cell>
          <cell r="E11">
            <v>43851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P42">
            <v>22016000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"/>
      <sheetName val="Data Pokok"/>
      <sheetName val="PURBASARI"/>
      <sheetName val="LDA M.JAY"/>
      <sheetName val="KADIPI"/>
      <sheetName val="P.DURIN"/>
      <sheetName val="PANDU SENJAYA"/>
      <sheetName val="S.MELAWEN"/>
      <sheetName val="S.R.JAYA"/>
      <sheetName val="SUMBER AGUNG"/>
      <sheetName val="P.DEWA"/>
      <sheetName val="P.TIGA"/>
      <sheetName val="MAKARTI"/>
      <sheetName val="Kum-Desa"/>
      <sheetName val="Kolek"/>
      <sheetName val="Kum"/>
      <sheetName val="KUM DESA INSPEKTORAT"/>
      <sheetName val="SALDO BY NAME"/>
      <sheetName val="DB Kolek SPP"/>
      <sheetName val="DB SPP"/>
      <sheetName val="Sheet2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9">
          <cell r="D29">
            <v>136000000</v>
          </cell>
          <cell r="E29">
            <v>44222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"/>
      <sheetName val="Data Pokok"/>
      <sheetName val="PURBASARI"/>
      <sheetName val="LDA M.JAY"/>
      <sheetName val="KADIPI"/>
      <sheetName val="P.DURIN"/>
      <sheetName val="DESA PERSIAPAN PANGKALAN LADA"/>
      <sheetName val="PANDU SENJAYA PECAH"/>
      <sheetName val="PANDU SENJAYA"/>
      <sheetName val="S.MELAWEN"/>
      <sheetName val="S.R.JAYA"/>
      <sheetName val="SUMBER AGUNG"/>
      <sheetName val="P.DEWA"/>
      <sheetName val="P.TIGA"/>
      <sheetName val="MAKARTI"/>
      <sheetName val="Kum-Desa"/>
      <sheetName val="Kolek"/>
      <sheetName val="Kum"/>
      <sheetName val="KUM DESA INSPEKTORAT"/>
      <sheetName val="SALDO BY NAME"/>
      <sheetName val="DB Kolek SPP"/>
      <sheetName val="DB SPP"/>
      <sheetName val="Sheet2"/>
      <sheetName val="Sheet3"/>
      <sheetName val="Sheet1"/>
    </sheetNames>
    <sheetDataSet>
      <sheetData sheetId="0"/>
      <sheetData sheetId="1"/>
      <sheetData sheetId="2">
        <row r="33">
          <cell r="P33">
            <v>7039500</v>
          </cell>
        </row>
      </sheetData>
      <sheetData sheetId="3"/>
      <sheetData sheetId="4"/>
      <sheetData sheetId="5"/>
      <sheetData sheetId="6"/>
      <sheetData sheetId="7">
        <row r="40">
          <cell r="P40">
            <v>11308500</v>
          </cell>
        </row>
      </sheetData>
      <sheetData sheetId="8"/>
      <sheetData sheetId="9"/>
      <sheetData sheetId="10"/>
      <sheetData sheetId="11">
        <row r="11">
          <cell r="P11">
            <v>70987000</v>
          </cell>
        </row>
      </sheetData>
      <sheetData sheetId="12"/>
      <sheetData sheetId="13">
        <row r="11">
          <cell r="P11">
            <v>961000</v>
          </cell>
        </row>
      </sheetData>
      <sheetData sheetId="14">
        <row r="19">
          <cell r="P19">
            <v>995500</v>
          </cell>
        </row>
      </sheetData>
      <sheetData sheetId="15">
        <row r="23">
          <cell r="P23">
            <v>2422995800</v>
          </cell>
          <cell r="Q23">
            <v>129510500</v>
          </cell>
          <cell r="R23">
            <v>2552506300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D216"/>
  <sheetViews>
    <sheetView tabSelected="1" topLeftCell="A4" zoomScale="62" zoomScaleNormal="62" zoomScaleSheetLayoutView="62" workbookViewId="0">
      <pane xSplit="3" ySplit="8" topLeftCell="P12" activePane="bottomRight" state="frozen"/>
      <selection activeCell="A4" sqref="A4"/>
      <selection pane="topRight" activeCell="D4" sqref="D4"/>
      <selection pane="bottomLeft" activeCell="A12" sqref="A12"/>
      <selection pane="bottomRight" activeCell="Q192" sqref="Q192:R193"/>
    </sheetView>
  </sheetViews>
  <sheetFormatPr defaultRowHeight="21.75" customHeight="1" x14ac:dyDescent="0.25"/>
  <cols>
    <col min="1" max="1" width="9.140625" style="1"/>
    <col min="2" max="2" width="26.42578125" style="1" customWidth="1"/>
    <col min="3" max="3" width="39.28515625" style="1" customWidth="1"/>
    <col min="4" max="4" width="21.42578125" style="35" customWidth="1"/>
    <col min="5" max="5" width="18.140625" style="34" customWidth="1"/>
    <col min="6" max="6" width="13" style="38" customWidth="1"/>
    <col min="7" max="7" width="20.28515625" style="62" customWidth="1"/>
    <col min="8" max="8" width="22.42578125" style="62" customWidth="1"/>
    <col min="9" max="9" width="21.140625" style="35" customWidth="1"/>
    <col min="10" max="10" width="26.7109375" style="35" customWidth="1"/>
    <col min="11" max="11" width="26.5703125" style="35" customWidth="1"/>
    <col min="12" max="12" width="23" style="35" customWidth="1"/>
    <col min="13" max="13" width="25.140625" style="35" customWidth="1"/>
    <col min="14" max="14" width="20.28515625" style="35" customWidth="1"/>
    <col min="15" max="15" width="14.5703125" style="1" hidden="1" customWidth="1"/>
    <col min="16" max="22" width="39.85546875" style="1" customWidth="1"/>
    <col min="23" max="23" width="17.140625" style="15" customWidth="1"/>
    <col min="24" max="24" width="29.5703125" style="1" customWidth="1"/>
    <col min="25" max="25" width="9.140625" style="1"/>
    <col min="26" max="26" width="16" style="1" customWidth="1"/>
    <col min="27" max="27" width="15.140625" style="1" customWidth="1"/>
    <col min="28" max="16384" width="9.140625" style="1"/>
  </cols>
  <sheetData>
    <row r="1" spans="1:23" ht="21.75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84"/>
      <c r="R1" s="84"/>
      <c r="S1" s="84"/>
      <c r="T1" s="84"/>
      <c r="U1" s="84"/>
      <c r="V1" s="84"/>
    </row>
    <row r="2" spans="1:23" ht="21.75" customHeight="1" x14ac:dyDescent="0.25">
      <c r="A2" s="110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84"/>
      <c r="R2" s="84"/>
      <c r="S2" s="84"/>
      <c r="T2" s="84"/>
      <c r="U2" s="84"/>
      <c r="V2" s="84"/>
    </row>
    <row r="3" spans="1:23" ht="21.75" customHeight="1" x14ac:dyDescent="0.25">
      <c r="A3" s="110" t="s">
        <v>2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84"/>
      <c r="R3" s="84"/>
      <c r="S3" s="84"/>
      <c r="T3" s="84"/>
      <c r="U3" s="84"/>
      <c r="V3" s="84"/>
    </row>
    <row r="4" spans="1:23" ht="21.75" customHeight="1" x14ac:dyDescent="0.25">
      <c r="A4" s="110" t="s">
        <v>3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84"/>
      <c r="R4" s="84"/>
      <c r="S4" s="84"/>
      <c r="T4" s="84"/>
      <c r="U4" s="84"/>
      <c r="V4" s="84"/>
    </row>
    <row r="5" spans="1:23" ht="21.75" customHeight="1" x14ac:dyDescent="0.25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85"/>
      <c r="R5" s="85"/>
      <c r="S5" s="85"/>
      <c r="T5" s="85"/>
      <c r="U5" s="85"/>
      <c r="V5" s="85"/>
    </row>
    <row r="6" spans="1:23" ht="21.75" customHeight="1" x14ac:dyDescent="0.25">
      <c r="A6" s="112" t="s">
        <v>241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86"/>
      <c r="R6" s="86"/>
      <c r="S6" s="86"/>
      <c r="T6" s="86"/>
      <c r="U6" s="86"/>
      <c r="V6" s="86"/>
    </row>
    <row r="7" spans="1:23" ht="21" customHeight="1" x14ac:dyDescent="0.25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86"/>
      <c r="R7" s="86"/>
      <c r="S7" s="86"/>
      <c r="T7" s="86"/>
      <c r="U7" s="86"/>
      <c r="V7" s="86"/>
    </row>
    <row r="8" spans="1:23" ht="21.75" hidden="1" customHeight="1" x14ac:dyDescent="0.25">
      <c r="A8" s="112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86"/>
      <c r="R8" s="86"/>
      <c r="S8" s="86"/>
      <c r="T8" s="86"/>
      <c r="U8" s="86"/>
      <c r="V8" s="86"/>
    </row>
    <row r="10" spans="1:23" ht="21.75" customHeight="1" x14ac:dyDescent="0.25">
      <c r="A10" s="115" t="s">
        <v>4</v>
      </c>
      <c r="B10" s="116" t="s">
        <v>5</v>
      </c>
      <c r="C10" s="116" t="s">
        <v>6</v>
      </c>
      <c r="D10" s="2" t="s">
        <v>7</v>
      </c>
      <c r="E10" s="3" t="s">
        <v>8</v>
      </c>
      <c r="F10" s="4" t="s">
        <v>9</v>
      </c>
      <c r="G10" s="5" t="s">
        <v>10</v>
      </c>
      <c r="H10" s="4" t="s">
        <v>11</v>
      </c>
      <c r="I10" s="108" t="s">
        <v>12</v>
      </c>
      <c r="J10" s="108"/>
      <c r="K10" s="104" t="s">
        <v>13</v>
      </c>
      <c r="L10" s="108" t="s">
        <v>14</v>
      </c>
      <c r="M10" s="108"/>
      <c r="N10" s="108"/>
      <c r="P10" s="109" t="s">
        <v>15</v>
      </c>
      <c r="Q10" s="107" t="s">
        <v>244</v>
      </c>
      <c r="R10" s="107"/>
      <c r="S10" s="107"/>
      <c r="T10" s="87"/>
      <c r="U10" s="87"/>
      <c r="V10" s="87"/>
    </row>
    <row r="11" spans="1:23" ht="21.75" customHeight="1" x14ac:dyDescent="0.25">
      <c r="A11" s="115"/>
      <c r="B11" s="116"/>
      <c r="C11" s="116"/>
      <c r="D11" s="7" t="s">
        <v>16</v>
      </c>
      <c r="E11" s="8" t="s">
        <v>17</v>
      </c>
      <c r="F11" s="9" t="s">
        <v>18</v>
      </c>
      <c r="G11" s="10" t="s">
        <v>12</v>
      </c>
      <c r="H11" s="9" t="s">
        <v>12</v>
      </c>
      <c r="I11" s="6" t="s">
        <v>19</v>
      </c>
      <c r="J11" s="6" t="s">
        <v>20</v>
      </c>
      <c r="K11" s="6"/>
      <c r="L11" s="6" t="s">
        <v>19</v>
      </c>
      <c r="M11" s="6" t="s">
        <v>20</v>
      </c>
      <c r="N11" s="105" t="s">
        <v>13</v>
      </c>
      <c r="P11" s="109"/>
      <c r="Q11" s="63" t="s">
        <v>245</v>
      </c>
      <c r="R11" s="63" t="s">
        <v>246</v>
      </c>
      <c r="S11" s="63" t="s">
        <v>247</v>
      </c>
      <c r="T11" s="87"/>
      <c r="U11" s="87"/>
      <c r="V11" s="87"/>
    </row>
    <row r="12" spans="1:23" s="49" customFormat="1" ht="21.75" customHeight="1" x14ac:dyDescent="0.25">
      <c r="A12" s="45">
        <v>1</v>
      </c>
      <c r="B12" s="46" t="s">
        <v>21</v>
      </c>
      <c r="C12" s="46" t="s">
        <v>22</v>
      </c>
      <c r="D12" s="47">
        <v>148000000</v>
      </c>
      <c r="E12" s="48">
        <v>42104</v>
      </c>
      <c r="F12" s="45">
        <v>18</v>
      </c>
      <c r="G12" s="43">
        <v>10</v>
      </c>
      <c r="H12" s="43">
        <v>0</v>
      </c>
      <c r="I12" s="47">
        <v>0</v>
      </c>
      <c r="J12" s="47">
        <v>0</v>
      </c>
      <c r="K12" s="47">
        <v>0</v>
      </c>
      <c r="L12" s="47">
        <f>'[1]LAP TUNGGAKAN'!$E$29</f>
        <v>25033000</v>
      </c>
      <c r="M12" s="47"/>
      <c r="N12" s="47">
        <f>L12+M12</f>
        <v>25033000</v>
      </c>
      <c r="P12" s="67" t="s">
        <v>23</v>
      </c>
      <c r="Q12" s="93" t="s">
        <v>252</v>
      </c>
      <c r="R12" s="93"/>
      <c r="S12" s="93" t="s">
        <v>253</v>
      </c>
      <c r="T12" s="58"/>
      <c r="U12" s="58"/>
      <c r="V12" s="58"/>
      <c r="W12" s="58"/>
    </row>
    <row r="13" spans="1:23" s="49" customFormat="1" ht="21.75" customHeight="1" x14ac:dyDescent="0.25">
      <c r="A13" s="45">
        <v>2</v>
      </c>
      <c r="B13" s="46" t="s">
        <v>21</v>
      </c>
      <c r="C13" s="46" t="s">
        <v>24</v>
      </c>
      <c r="D13" s="47">
        <v>50000000</v>
      </c>
      <c r="E13" s="48">
        <v>42104</v>
      </c>
      <c r="F13" s="45">
        <v>12</v>
      </c>
      <c r="G13" s="43">
        <v>10</v>
      </c>
      <c r="H13" s="43">
        <v>0</v>
      </c>
      <c r="I13" s="47">
        <v>0</v>
      </c>
      <c r="J13" s="47">
        <v>0</v>
      </c>
      <c r="K13" s="47">
        <f t="shared" ref="K13:K183" si="0">I13+J13</f>
        <v>0</v>
      </c>
      <c r="L13" s="47">
        <f>'[1]LAP TUNGGAKAN'!$E$30</f>
        <v>15159000</v>
      </c>
      <c r="M13" s="47"/>
      <c r="N13" s="47">
        <f t="shared" ref="N13:N58" si="1">L13+M13</f>
        <v>15159000</v>
      </c>
      <c r="P13" s="67" t="s">
        <v>25</v>
      </c>
      <c r="Q13" s="93" t="s">
        <v>252</v>
      </c>
      <c r="R13" s="93"/>
      <c r="S13" s="93" t="s">
        <v>253</v>
      </c>
      <c r="T13" s="58"/>
      <c r="U13" s="58"/>
      <c r="V13" s="58"/>
      <c r="W13" s="58"/>
    </row>
    <row r="14" spans="1:23" s="49" customFormat="1" ht="21.75" customHeight="1" x14ac:dyDescent="0.25">
      <c r="A14" s="45">
        <v>3</v>
      </c>
      <c r="B14" s="46" t="s">
        <v>21</v>
      </c>
      <c r="C14" s="46" t="s">
        <v>26</v>
      </c>
      <c r="D14" s="47">
        <v>16500000</v>
      </c>
      <c r="E14" s="48">
        <v>42104</v>
      </c>
      <c r="F14" s="45">
        <v>18</v>
      </c>
      <c r="G14" s="43">
        <v>10</v>
      </c>
      <c r="H14" s="43">
        <v>0</v>
      </c>
      <c r="I14" s="47">
        <v>0</v>
      </c>
      <c r="J14" s="47">
        <v>0</v>
      </c>
      <c r="K14" s="47">
        <f t="shared" si="0"/>
        <v>0</v>
      </c>
      <c r="L14" s="47">
        <f>'[1]LAP TUNGGAKAN'!$E$31</f>
        <v>1798000</v>
      </c>
      <c r="M14" s="47"/>
      <c r="N14" s="47">
        <f t="shared" si="1"/>
        <v>1798000</v>
      </c>
      <c r="P14" s="67" t="s">
        <v>23</v>
      </c>
      <c r="Q14" s="93" t="s">
        <v>252</v>
      </c>
      <c r="R14" s="93"/>
      <c r="S14" s="93" t="s">
        <v>253</v>
      </c>
      <c r="T14" s="58"/>
      <c r="U14" s="58"/>
      <c r="V14" s="58"/>
      <c r="W14" s="58"/>
    </row>
    <row r="15" spans="1:23" s="49" customFormat="1" ht="21.75" hidden="1" customHeight="1" x14ac:dyDescent="0.25">
      <c r="A15" s="45">
        <v>4</v>
      </c>
      <c r="B15" s="46" t="s">
        <v>21</v>
      </c>
      <c r="C15" s="46" t="s">
        <v>27</v>
      </c>
      <c r="D15" s="47">
        <v>40000000</v>
      </c>
      <c r="E15" s="48">
        <v>42698</v>
      </c>
      <c r="F15" s="45">
        <v>18</v>
      </c>
      <c r="G15" s="43">
        <v>24</v>
      </c>
      <c r="H15" s="43">
        <v>0</v>
      </c>
      <c r="I15" s="47">
        <v>0</v>
      </c>
      <c r="J15" s="47">
        <v>0</v>
      </c>
      <c r="K15" s="47">
        <f>I15+J15</f>
        <v>0</v>
      </c>
      <c r="L15" s="47">
        <f>'[1]LAP TUNGGAKAN'!$E$33</f>
        <v>8389500</v>
      </c>
      <c r="M15" s="47"/>
      <c r="N15" s="47">
        <f t="shared" si="1"/>
        <v>8389500</v>
      </c>
      <c r="P15" s="67" t="s">
        <v>28</v>
      </c>
      <c r="Q15" s="93" t="s">
        <v>252</v>
      </c>
      <c r="R15" s="93"/>
      <c r="S15" s="93" t="s">
        <v>253</v>
      </c>
      <c r="T15" s="58"/>
      <c r="U15" s="58"/>
      <c r="V15" s="58"/>
      <c r="W15" s="58"/>
    </row>
    <row r="16" spans="1:23" s="49" customFormat="1" ht="21.75" hidden="1" customHeight="1" x14ac:dyDescent="0.25">
      <c r="A16" s="45">
        <v>5</v>
      </c>
      <c r="B16" s="46" t="s">
        <v>21</v>
      </c>
      <c r="C16" s="46" t="s">
        <v>29</v>
      </c>
      <c r="D16" s="47">
        <v>32500000</v>
      </c>
      <c r="E16" s="48">
        <v>42842</v>
      </c>
      <c r="F16" s="45">
        <v>12</v>
      </c>
      <c r="G16" s="43">
        <v>17</v>
      </c>
      <c r="H16" s="43">
        <v>0</v>
      </c>
      <c r="I16" s="47">
        <v>0</v>
      </c>
      <c r="J16" s="47">
        <v>0</v>
      </c>
      <c r="K16" s="47">
        <f>I16+J16</f>
        <v>0</v>
      </c>
      <c r="L16" s="47">
        <f>'[1]LAP TUNGGAKAN'!$E$39</f>
        <v>14542000</v>
      </c>
      <c r="M16" s="47"/>
      <c r="N16" s="47">
        <f>L16+M16</f>
        <v>14542000</v>
      </c>
      <c r="P16" s="67" t="s">
        <v>30</v>
      </c>
      <c r="Q16" s="93" t="s">
        <v>252</v>
      </c>
      <c r="R16" s="93"/>
      <c r="S16" s="93" t="s">
        <v>253</v>
      </c>
      <c r="T16" s="58"/>
      <c r="U16" s="58"/>
      <c r="V16" s="58"/>
      <c r="W16" s="58"/>
    </row>
    <row r="17" spans="1:23" s="49" customFormat="1" ht="21.75" hidden="1" customHeight="1" x14ac:dyDescent="0.25">
      <c r="A17" s="45">
        <v>6</v>
      </c>
      <c r="B17" s="46" t="s">
        <v>21</v>
      </c>
      <c r="C17" s="46" t="s">
        <v>31</v>
      </c>
      <c r="D17" s="47">
        <v>29000000</v>
      </c>
      <c r="E17" s="48">
        <v>42881</v>
      </c>
      <c r="F17" s="45">
        <v>18</v>
      </c>
      <c r="G17" s="43">
        <v>26</v>
      </c>
      <c r="H17" s="43">
        <v>0</v>
      </c>
      <c r="I17" s="47">
        <v>0</v>
      </c>
      <c r="J17" s="47">
        <v>0</v>
      </c>
      <c r="K17" s="47">
        <f>I17+J17</f>
        <v>0</v>
      </c>
      <c r="L17" s="47">
        <f>'[1]LAP TUNGGAKAN'!$E$40</f>
        <v>12600500</v>
      </c>
      <c r="M17" s="47">
        <f>[2]P.DEWA!$Q$21</f>
        <v>0</v>
      </c>
      <c r="N17" s="47">
        <f t="shared" si="1"/>
        <v>12600500</v>
      </c>
      <c r="P17" s="67" t="s">
        <v>32</v>
      </c>
      <c r="Q17" s="93" t="s">
        <v>252</v>
      </c>
      <c r="R17" s="93"/>
      <c r="S17" s="93" t="s">
        <v>253</v>
      </c>
      <c r="T17" s="58"/>
      <c r="U17" s="58"/>
      <c r="V17" s="58"/>
      <c r="W17" s="58"/>
    </row>
    <row r="18" spans="1:23" s="49" customFormat="1" ht="21.75" hidden="1" customHeight="1" x14ac:dyDescent="0.25">
      <c r="A18" s="45">
        <v>7</v>
      </c>
      <c r="B18" s="46" t="s">
        <v>33</v>
      </c>
      <c r="C18" s="46" t="s">
        <v>34</v>
      </c>
      <c r="D18" s="47">
        <v>93000000</v>
      </c>
      <c r="E18" s="48">
        <v>42485</v>
      </c>
      <c r="F18" s="45">
        <v>12</v>
      </c>
      <c r="G18" s="43">
        <v>25</v>
      </c>
      <c r="H18" s="43">
        <v>0</v>
      </c>
      <c r="I18" s="47">
        <v>0</v>
      </c>
      <c r="J18" s="47">
        <v>0</v>
      </c>
      <c r="K18" s="47">
        <f t="shared" ref="K18:K27" si="2">I18+J18</f>
        <v>0</v>
      </c>
      <c r="L18" s="47">
        <f>'[1]LAP TUNGGAKAN'!$E$50</f>
        <v>7725000</v>
      </c>
      <c r="M18" s="47"/>
      <c r="N18" s="47">
        <f t="shared" si="1"/>
        <v>7725000</v>
      </c>
      <c r="P18" s="67" t="s">
        <v>35</v>
      </c>
      <c r="Q18" s="93" t="s">
        <v>252</v>
      </c>
      <c r="R18" s="93"/>
      <c r="S18" s="93" t="s">
        <v>253</v>
      </c>
      <c r="T18" s="58"/>
      <c r="U18" s="58"/>
      <c r="V18" s="58"/>
      <c r="W18" s="58"/>
    </row>
    <row r="19" spans="1:23" s="49" customFormat="1" ht="20.25" hidden="1" customHeight="1" x14ac:dyDescent="0.25">
      <c r="A19" s="45">
        <v>8</v>
      </c>
      <c r="B19" s="46" t="s">
        <v>33</v>
      </c>
      <c r="C19" s="46" t="s">
        <v>36</v>
      </c>
      <c r="D19" s="47">
        <v>46000000</v>
      </c>
      <c r="E19" s="48">
        <v>42906</v>
      </c>
      <c r="F19" s="45">
        <v>12</v>
      </c>
      <c r="G19" s="43">
        <v>20</v>
      </c>
      <c r="H19" s="43">
        <v>0</v>
      </c>
      <c r="I19" s="47">
        <v>0</v>
      </c>
      <c r="J19" s="47">
        <v>0</v>
      </c>
      <c r="K19" s="47">
        <f t="shared" si="2"/>
        <v>0</v>
      </c>
      <c r="L19" s="47">
        <f>'[1]LAP TUNGGAKAN'!$E$51</f>
        <v>6836000</v>
      </c>
      <c r="M19" s="47"/>
      <c r="N19" s="47">
        <f t="shared" si="1"/>
        <v>6836000</v>
      </c>
      <c r="P19" s="67" t="s">
        <v>37</v>
      </c>
      <c r="Q19" s="93" t="s">
        <v>252</v>
      </c>
      <c r="R19" s="93"/>
      <c r="S19" s="93" t="s">
        <v>253</v>
      </c>
      <c r="T19" s="58"/>
      <c r="U19" s="58"/>
      <c r="V19" s="58"/>
      <c r="W19" s="58"/>
    </row>
    <row r="20" spans="1:23" s="49" customFormat="1" ht="21.75" hidden="1" customHeight="1" x14ac:dyDescent="0.25">
      <c r="A20" s="45">
        <v>9</v>
      </c>
      <c r="B20" s="46" t="s">
        <v>38</v>
      </c>
      <c r="C20" s="46" t="s">
        <v>39</v>
      </c>
      <c r="D20" s="47">
        <v>55000000</v>
      </c>
      <c r="E20" s="48">
        <v>42136</v>
      </c>
      <c r="F20" s="45">
        <v>18</v>
      </c>
      <c r="G20" s="43">
        <v>12</v>
      </c>
      <c r="H20" s="43">
        <v>0</v>
      </c>
      <c r="I20" s="47">
        <v>0</v>
      </c>
      <c r="J20" s="47">
        <v>0</v>
      </c>
      <c r="K20" s="47">
        <f t="shared" si="2"/>
        <v>0</v>
      </c>
      <c r="L20" s="47">
        <f>'[1]LAP TUNGGAKAN'!$E$92</f>
        <v>3547000</v>
      </c>
      <c r="M20" s="47"/>
      <c r="N20" s="47">
        <f t="shared" si="1"/>
        <v>3547000</v>
      </c>
      <c r="P20" s="67" t="s">
        <v>40</v>
      </c>
      <c r="Q20" s="93" t="s">
        <v>252</v>
      </c>
      <c r="R20" s="93"/>
      <c r="S20" s="93" t="s">
        <v>253</v>
      </c>
      <c r="T20" s="58"/>
      <c r="U20" s="58"/>
      <c r="V20" s="58"/>
      <c r="W20" s="58"/>
    </row>
    <row r="21" spans="1:23" s="49" customFormat="1" ht="21.75" hidden="1" customHeight="1" x14ac:dyDescent="0.25">
      <c r="A21" s="45">
        <v>10</v>
      </c>
      <c r="B21" s="46" t="s">
        <v>38</v>
      </c>
      <c r="C21" s="46" t="s">
        <v>41</v>
      </c>
      <c r="D21" s="47">
        <v>60000000</v>
      </c>
      <c r="E21" s="48">
        <v>42110</v>
      </c>
      <c r="F21" s="45">
        <v>18</v>
      </c>
      <c r="G21" s="43">
        <v>16</v>
      </c>
      <c r="H21" s="43">
        <v>0</v>
      </c>
      <c r="I21" s="47">
        <v>0</v>
      </c>
      <c r="J21" s="47">
        <v>0</v>
      </c>
      <c r="K21" s="47">
        <f t="shared" si="2"/>
        <v>0</v>
      </c>
      <c r="L21" s="47">
        <f>'[1]LAP TUNGGAKAN'!$E$87</f>
        <v>961000</v>
      </c>
      <c r="M21" s="47"/>
      <c r="N21" s="47">
        <f t="shared" si="1"/>
        <v>961000</v>
      </c>
      <c r="P21" s="67" t="s">
        <v>23</v>
      </c>
      <c r="Q21" s="93" t="s">
        <v>252</v>
      </c>
      <c r="R21" s="93"/>
      <c r="S21" s="93" t="s">
        <v>253</v>
      </c>
      <c r="T21" s="58"/>
      <c r="U21" s="58"/>
      <c r="V21" s="58"/>
      <c r="W21" s="58"/>
    </row>
    <row r="22" spans="1:23" s="49" customFormat="1" ht="21.75" hidden="1" customHeight="1" x14ac:dyDescent="0.25">
      <c r="A22" s="45">
        <v>11</v>
      </c>
      <c r="B22" s="46" t="s">
        <v>38</v>
      </c>
      <c r="C22" s="46" t="s">
        <v>42</v>
      </c>
      <c r="D22" s="47">
        <v>50000000</v>
      </c>
      <c r="E22" s="48">
        <v>42110</v>
      </c>
      <c r="F22" s="45">
        <v>18</v>
      </c>
      <c r="G22" s="43">
        <v>16</v>
      </c>
      <c r="H22" s="43">
        <v>0</v>
      </c>
      <c r="I22" s="47">
        <v>0</v>
      </c>
      <c r="J22" s="47">
        <v>0</v>
      </c>
      <c r="K22" s="47">
        <f t="shared" si="2"/>
        <v>0</v>
      </c>
      <c r="L22" s="47">
        <f>'[1]LAP TUNGGAKAN'!$E$89</f>
        <v>9183000</v>
      </c>
      <c r="M22" s="47"/>
      <c r="N22" s="47">
        <f>L22+M22</f>
        <v>9183000</v>
      </c>
      <c r="P22" s="67" t="s">
        <v>23</v>
      </c>
      <c r="Q22" s="93" t="s">
        <v>252</v>
      </c>
      <c r="R22" s="93"/>
      <c r="S22" s="93" t="s">
        <v>253</v>
      </c>
      <c r="T22" s="58"/>
      <c r="U22" s="58"/>
      <c r="V22" s="58"/>
      <c r="W22" s="58"/>
    </row>
    <row r="23" spans="1:23" s="49" customFormat="1" ht="21.75" hidden="1" customHeight="1" x14ac:dyDescent="0.25">
      <c r="A23" s="45">
        <v>12</v>
      </c>
      <c r="B23" s="46" t="s">
        <v>38</v>
      </c>
      <c r="C23" s="46" t="s">
        <v>43</v>
      </c>
      <c r="D23" s="47">
        <v>60000000</v>
      </c>
      <c r="E23" s="48">
        <v>42076</v>
      </c>
      <c r="F23" s="45">
        <v>18</v>
      </c>
      <c r="G23" s="43">
        <v>13</v>
      </c>
      <c r="H23" s="43">
        <v>0</v>
      </c>
      <c r="I23" s="47">
        <v>0</v>
      </c>
      <c r="J23" s="47">
        <v>0</v>
      </c>
      <c r="K23" s="47">
        <f t="shared" si="2"/>
        <v>0</v>
      </c>
      <c r="L23" s="47">
        <f>'[1]LAP TUNGGAKAN'!$E$90</f>
        <v>2418500</v>
      </c>
      <c r="M23" s="47"/>
      <c r="N23" s="47">
        <f t="shared" si="1"/>
        <v>2418500</v>
      </c>
      <c r="P23" s="67" t="s">
        <v>28</v>
      </c>
      <c r="Q23" s="93" t="s">
        <v>252</v>
      </c>
      <c r="R23" s="93"/>
      <c r="S23" s="93" t="s">
        <v>253</v>
      </c>
      <c r="T23" s="58"/>
      <c r="U23" s="58"/>
      <c r="V23" s="58"/>
      <c r="W23" s="58"/>
    </row>
    <row r="24" spans="1:23" s="49" customFormat="1" ht="21.75" hidden="1" customHeight="1" x14ac:dyDescent="0.25">
      <c r="A24" s="45">
        <v>13</v>
      </c>
      <c r="B24" s="46" t="s">
        <v>38</v>
      </c>
      <c r="C24" s="46" t="s">
        <v>44</v>
      </c>
      <c r="D24" s="47">
        <v>60000000</v>
      </c>
      <c r="E24" s="48">
        <v>42177</v>
      </c>
      <c r="F24" s="45">
        <v>18</v>
      </c>
      <c r="G24" s="43">
        <v>22</v>
      </c>
      <c r="H24" s="43">
        <v>0</v>
      </c>
      <c r="I24" s="47">
        <v>0</v>
      </c>
      <c r="J24" s="47">
        <v>0</v>
      </c>
      <c r="K24" s="47">
        <f t="shared" si="2"/>
        <v>0</v>
      </c>
      <c r="L24" s="47">
        <f>'[1]LAP TUNGGAKAN'!$E$86</f>
        <v>9481500</v>
      </c>
      <c r="M24" s="47"/>
      <c r="N24" s="47">
        <f t="shared" si="1"/>
        <v>9481500</v>
      </c>
      <c r="P24" s="67" t="s">
        <v>45</v>
      </c>
      <c r="Q24" s="93" t="s">
        <v>252</v>
      </c>
      <c r="R24" s="93"/>
      <c r="S24" s="93" t="s">
        <v>253</v>
      </c>
      <c r="T24" s="58"/>
      <c r="U24" s="58"/>
      <c r="V24" s="58"/>
      <c r="W24" s="58"/>
    </row>
    <row r="25" spans="1:23" s="49" customFormat="1" ht="21.75" hidden="1" customHeight="1" x14ac:dyDescent="0.25">
      <c r="A25" s="45">
        <v>14</v>
      </c>
      <c r="B25" s="46" t="s">
        <v>38</v>
      </c>
      <c r="C25" s="46" t="s">
        <v>46</v>
      </c>
      <c r="D25" s="47">
        <v>50000000</v>
      </c>
      <c r="E25" s="48">
        <v>42272</v>
      </c>
      <c r="F25" s="45">
        <v>18</v>
      </c>
      <c r="G25" s="43">
        <v>25</v>
      </c>
      <c r="H25" s="43">
        <v>0</v>
      </c>
      <c r="I25" s="47">
        <v>0</v>
      </c>
      <c r="J25" s="47">
        <v>0</v>
      </c>
      <c r="K25" s="47">
        <f t="shared" si="2"/>
        <v>0</v>
      </c>
      <c r="L25" s="47">
        <f>'[1]LAP TUNGGAKAN'!$E$91</f>
        <v>9985000</v>
      </c>
      <c r="M25" s="47"/>
      <c r="N25" s="47">
        <f t="shared" si="1"/>
        <v>9985000</v>
      </c>
      <c r="P25" s="67" t="s">
        <v>47</v>
      </c>
      <c r="Q25" s="93" t="s">
        <v>252</v>
      </c>
      <c r="R25" s="93"/>
      <c r="S25" s="93" t="s">
        <v>253</v>
      </c>
      <c r="T25" s="58"/>
      <c r="U25" s="58"/>
      <c r="V25" s="58"/>
      <c r="W25" s="58"/>
    </row>
    <row r="26" spans="1:23" s="49" customFormat="1" ht="21.75" hidden="1" customHeight="1" x14ac:dyDescent="0.25">
      <c r="A26" s="45">
        <v>15</v>
      </c>
      <c r="B26" s="46" t="s">
        <v>48</v>
      </c>
      <c r="C26" s="46" t="s">
        <v>49</v>
      </c>
      <c r="D26" s="47">
        <v>65000000</v>
      </c>
      <c r="E26" s="48">
        <v>42198</v>
      </c>
      <c r="F26" s="45">
        <v>18</v>
      </c>
      <c r="G26" s="43">
        <v>13</v>
      </c>
      <c r="H26" s="43">
        <v>0</v>
      </c>
      <c r="I26" s="47">
        <v>0</v>
      </c>
      <c r="J26" s="47">
        <v>0</v>
      </c>
      <c r="K26" s="47">
        <f t="shared" si="2"/>
        <v>0</v>
      </c>
      <c r="L26" s="47">
        <f>'[1]LAP TUNGGAKAN'!$E$67</f>
        <v>35734500</v>
      </c>
      <c r="M26" s="47">
        <f>'[1]LAP TUNGGAKAN'!$F$67</f>
        <v>118000</v>
      </c>
      <c r="N26" s="47">
        <f t="shared" si="1"/>
        <v>35852500</v>
      </c>
      <c r="P26" s="67" t="s">
        <v>50</v>
      </c>
      <c r="Q26" s="93" t="s">
        <v>252</v>
      </c>
      <c r="R26" s="93"/>
      <c r="S26" s="93" t="s">
        <v>253</v>
      </c>
      <c r="T26" s="58"/>
      <c r="U26" s="58"/>
      <c r="V26" s="58"/>
      <c r="W26" s="58"/>
    </row>
    <row r="27" spans="1:23" s="49" customFormat="1" ht="21.75" hidden="1" customHeight="1" x14ac:dyDescent="0.25">
      <c r="A27" s="45">
        <v>16</v>
      </c>
      <c r="B27" s="46" t="s">
        <v>48</v>
      </c>
      <c r="C27" s="46" t="s">
        <v>51</v>
      </c>
      <c r="D27" s="47">
        <v>120000000</v>
      </c>
      <c r="E27" s="48">
        <v>42702</v>
      </c>
      <c r="F27" s="45">
        <v>18</v>
      </c>
      <c r="G27" s="43">
        <v>24</v>
      </c>
      <c r="H27" s="43">
        <v>0</v>
      </c>
      <c r="I27" s="47">
        <v>0</v>
      </c>
      <c r="J27" s="47">
        <v>0</v>
      </c>
      <c r="K27" s="47">
        <f t="shared" si="2"/>
        <v>0</v>
      </c>
      <c r="L27" s="47">
        <f>'[1]LAP TUNGGAKAN'!$E$65</f>
        <v>5650000</v>
      </c>
      <c r="M27" s="47"/>
      <c r="N27" s="47">
        <f t="shared" si="1"/>
        <v>5650000</v>
      </c>
      <c r="P27" s="67" t="s">
        <v>52</v>
      </c>
      <c r="Q27" s="93" t="s">
        <v>252</v>
      </c>
      <c r="R27" s="93"/>
      <c r="S27" s="93" t="s">
        <v>253</v>
      </c>
      <c r="T27" s="58"/>
      <c r="U27" s="58"/>
      <c r="V27" s="58"/>
      <c r="W27" s="58"/>
    </row>
    <row r="28" spans="1:23" s="49" customFormat="1" ht="21.75" hidden="1" customHeight="1" x14ac:dyDescent="0.25">
      <c r="A28" s="45">
        <v>17</v>
      </c>
      <c r="B28" s="46" t="s">
        <v>53</v>
      </c>
      <c r="C28" s="46" t="s">
        <v>54</v>
      </c>
      <c r="D28" s="47">
        <v>60000000</v>
      </c>
      <c r="E28" s="48">
        <v>42198</v>
      </c>
      <c r="F28" s="45">
        <v>18</v>
      </c>
      <c r="G28" s="43">
        <v>13</v>
      </c>
      <c r="H28" s="43">
        <v>0</v>
      </c>
      <c r="I28" s="47">
        <v>0</v>
      </c>
      <c r="J28" s="47">
        <v>0</v>
      </c>
      <c r="K28" s="47">
        <f t="shared" si="0"/>
        <v>0</v>
      </c>
      <c r="L28" s="47">
        <f>'[1]LAP TUNGGAKAN'!$E$7</f>
        <v>13331000</v>
      </c>
      <c r="M28" s="47">
        <f>'[1]LAP TUNGGAKAN'!$F$7</f>
        <v>1608000</v>
      </c>
      <c r="N28" s="47">
        <f t="shared" si="1"/>
        <v>14939000</v>
      </c>
      <c r="P28" s="67" t="s">
        <v>50</v>
      </c>
      <c r="Q28" s="93" t="s">
        <v>252</v>
      </c>
      <c r="R28" s="93"/>
      <c r="S28" s="93" t="s">
        <v>253</v>
      </c>
      <c r="T28" s="58"/>
      <c r="U28" s="58"/>
      <c r="V28" s="58"/>
      <c r="W28" s="58"/>
    </row>
    <row r="29" spans="1:23" s="49" customFormat="1" ht="21.75" hidden="1" customHeight="1" x14ac:dyDescent="0.25">
      <c r="A29" s="45">
        <v>18</v>
      </c>
      <c r="B29" s="46" t="s">
        <v>53</v>
      </c>
      <c r="C29" s="46" t="s">
        <v>55</v>
      </c>
      <c r="D29" s="47">
        <v>90000000</v>
      </c>
      <c r="E29" s="48">
        <v>42354</v>
      </c>
      <c r="F29" s="45">
        <v>18</v>
      </c>
      <c r="G29" s="43">
        <v>16</v>
      </c>
      <c r="H29" s="43">
        <v>0</v>
      </c>
      <c r="I29" s="47">
        <v>0</v>
      </c>
      <c r="J29" s="47">
        <v>0</v>
      </c>
      <c r="K29" s="47">
        <f t="shared" si="0"/>
        <v>0</v>
      </c>
      <c r="L29" s="47">
        <f>'[1]LAP TUNGGAKAN'!$E$9</f>
        <v>38750500</v>
      </c>
      <c r="M29" s="47">
        <f>'[1]LAP TUNGGAKAN'!$F$9</f>
        <v>414000</v>
      </c>
      <c r="N29" s="47">
        <f t="shared" si="1"/>
        <v>39164500</v>
      </c>
      <c r="P29" s="67" t="s">
        <v>56</v>
      </c>
      <c r="Q29" s="93" t="s">
        <v>252</v>
      </c>
      <c r="R29" s="93"/>
      <c r="S29" s="93" t="s">
        <v>253</v>
      </c>
      <c r="T29" s="58"/>
      <c r="U29" s="58"/>
      <c r="V29" s="58"/>
      <c r="W29" s="58"/>
    </row>
    <row r="30" spans="1:23" s="49" customFormat="1" ht="21.75" hidden="1" customHeight="1" x14ac:dyDescent="0.25">
      <c r="A30" s="45">
        <v>19</v>
      </c>
      <c r="B30" s="46" t="s">
        <v>53</v>
      </c>
      <c r="C30" s="46" t="s">
        <v>57</v>
      </c>
      <c r="D30" s="47">
        <v>80000000</v>
      </c>
      <c r="E30" s="48">
        <v>42354</v>
      </c>
      <c r="F30" s="45">
        <v>18</v>
      </c>
      <c r="G30" s="43">
        <v>16</v>
      </c>
      <c r="H30" s="43">
        <v>0</v>
      </c>
      <c r="I30" s="47">
        <v>0</v>
      </c>
      <c r="J30" s="47">
        <v>0</v>
      </c>
      <c r="K30" s="47">
        <f t="shared" si="0"/>
        <v>0</v>
      </c>
      <c r="L30" s="47">
        <f>'[1]LAP TUNGGAKAN'!$E$8</f>
        <v>26712000</v>
      </c>
      <c r="M30" s="47"/>
      <c r="N30" s="47">
        <f t="shared" si="1"/>
        <v>26712000</v>
      </c>
      <c r="P30" s="67" t="s">
        <v>56</v>
      </c>
      <c r="Q30" s="93" t="s">
        <v>252</v>
      </c>
      <c r="R30" s="93"/>
      <c r="S30" s="93" t="s">
        <v>253</v>
      </c>
      <c r="T30" s="58"/>
      <c r="U30" s="58"/>
      <c r="V30" s="58"/>
      <c r="W30" s="58"/>
    </row>
    <row r="31" spans="1:23" s="49" customFormat="1" ht="21.75" hidden="1" customHeight="1" x14ac:dyDescent="0.25">
      <c r="A31" s="45">
        <v>20</v>
      </c>
      <c r="B31" s="46" t="s">
        <v>53</v>
      </c>
      <c r="C31" s="46" t="s">
        <v>58</v>
      </c>
      <c r="D31" s="47">
        <v>70000000</v>
      </c>
      <c r="E31" s="48">
        <v>42198</v>
      </c>
      <c r="F31" s="45">
        <v>18</v>
      </c>
      <c r="G31" s="43">
        <v>13</v>
      </c>
      <c r="H31" s="43">
        <v>0</v>
      </c>
      <c r="I31" s="47">
        <v>0</v>
      </c>
      <c r="J31" s="47">
        <v>0</v>
      </c>
      <c r="K31" s="47">
        <f t="shared" si="0"/>
        <v>0</v>
      </c>
      <c r="L31" s="47">
        <f>'[1]LAP TUNGGAKAN'!$E$6</f>
        <v>3887000</v>
      </c>
      <c r="M31" s="47">
        <f>'[1]LAP TUNGGAKAN'!$F$6</f>
        <v>910000</v>
      </c>
      <c r="N31" s="47">
        <f t="shared" si="1"/>
        <v>4797000</v>
      </c>
      <c r="P31" s="67" t="s">
        <v>50</v>
      </c>
      <c r="Q31" s="93" t="s">
        <v>252</v>
      </c>
      <c r="R31" s="93"/>
      <c r="S31" s="93" t="s">
        <v>253</v>
      </c>
      <c r="T31" s="58"/>
      <c r="U31" s="58"/>
      <c r="V31" s="58"/>
      <c r="W31" s="58"/>
    </row>
    <row r="32" spans="1:23" s="49" customFormat="1" ht="21.75" hidden="1" customHeight="1" x14ac:dyDescent="0.25">
      <c r="A32" s="45">
        <v>21</v>
      </c>
      <c r="B32" s="46" t="s">
        <v>53</v>
      </c>
      <c r="C32" s="46" t="s">
        <v>59</v>
      </c>
      <c r="D32" s="47">
        <v>50000000</v>
      </c>
      <c r="E32" s="48">
        <v>42354</v>
      </c>
      <c r="F32" s="45">
        <v>18</v>
      </c>
      <c r="G32" s="43">
        <v>16</v>
      </c>
      <c r="H32" s="43">
        <v>0</v>
      </c>
      <c r="I32" s="47">
        <v>0</v>
      </c>
      <c r="J32" s="47">
        <v>0</v>
      </c>
      <c r="K32" s="47">
        <f t="shared" si="0"/>
        <v>0</v>
      </c>
      <c r="L32" s="47">
        <f>'[1]LAP TUNGGAKAN'!$E$10</f>
        <v>950000</v>
      </c>
      <c r="M32" s="47"/>
      <c r="N32" s="47">
        <f t="shared" si="1"/>
        <v>950000</v>
      </c>
      <c r="P32" s="67" t="s">
        <v>56</v>
      </c>
      <c r="Q32" s="93" t="s">
        <v>252</v>
      </c>
      <c r="R32" s="93"/>
      <c r="S32" s="93" t="s">
        <v>253</v>
      </c>
      <c r="T32" s="58"/>
      <c r="U32" s="58"/>
      <c r="V32" s="58"/>
      <c r="W32" s="58"/>
    </row>
    <row r="33" spans="1:24" s="49" customFormat="1" ht="21.75" hidden="1" customHeight="1" x14ac:dyDescent="0.25">
      <c r="A33" s="45">
        <v>22</v>
      </c>
      <c r="B33" s="46" t="s">
        <v>60</v>
      </c>
      <c r="C33" s="46" t="s">
        <v>61</v>
      </c>
      <c r="D33" s="47">
        <v>65000000</v>
      </c>
      <c r="E33" s="48">
        <v>42732</v>
      </c>
      <c r="F33" s="45">
        <v>12</v>
      </c>
      <c r="G33" s="43">
        <v>24</v>
      </c>
      <c r="H33" s="43">
        <v>0</v>
      </c>
      <c r="I33" s="47">
        <v>0</v>
      </c>
      <c r="J33" s="47">
        <v>0</v>
      </c>
      <c r="K33" s="47">
        <f t="shared" si="0"/>
        <v>0</v>
      </c>
      <c r="L33" s="47">
        <f>'[1]LAP TUNGGAKAN'!$E$117</f>
        <v>633000</v>
      </c>
      <c r="M33" s="47"/>
      <c r="N33" s="47">
        <f t="shared" si="1"/>
        <v>633000</v>
      </c>
      <c r="P33" s="67" t="s">
        <v>62</v>
      </c>
      <c r="Q33" s="93" t="s">
        <v>252</v>
      </c>
      <c r="R33" s="93"/>
      <c r="S33" s="93" t="s">
        <v>253</v>
      </c>
      <c r="T33" s="58"/>
      <c r="U33" s="58"/>
      <c r="V33" s="58"/>
      <c r="W33" s="58"/>
    </row>
    <row r="34" spans="1:24" s="49" customFormat="1" ht="21.75" hidden="1" customHeight="1" x14ac:dyDescent="0.25">
      <c r="A34" s="45">
        <v>23</v>
      </c>
      <c r="B34" s="46" t="s">
        <v>60</v>
      </c>
      <c r="C34" s="46" t="s">
        <v>63</v>
      </c>
      <c r="D34" s="47">
        <v>80000000</v>
      </c>
      <c r="E34" s="48">
        <v>42577</v>
      </c>
      <c r="F34" s="45">
        <v>18</v>
      </c>
      <c r="G34" s="43">
        <v>24</v>
      </c>
      <c r="H34" s="43">
        <v>0</v>
      </c>
      <c r="I34" s="47">
        <v>0</v>
      </c>
      <c r="J34" s="47">
        <v>0</v>
      </c>
      <c r="K34" s="47">
        <f t="shared" si="0"/>
        <v>0</v>
      </c>
      <c r="L34" s="47">
        <f>'[1]LAP TUNGGAKAN'!$E$131</f>
        <v>11100000</v>
      </c>
      <c r="M34" s="47"/>
      <c r="N34" s="47">
        <f t="shared" si="1"/>
        <v>11100000</v>
      </c>
      <c r="P34" s="67" t="s">
        <v>64</v>
      </c>
      <c r="Q34" s="93" t="s">
        <v>252</v>
      </c>
      <c r="R34" s="93"/>
      <c r="S34" s="93" t="s">
        <v>253</v>
      </c>
      <c r="T34" s="58"/>
      <c r="U34" s="58"/>
      <c r="V34" s="58"/>
      <c r="W34" s="58"/>
    </row>
    <row r="35" spans="1:24" s="49" customFormat="1" ht="21.75" hidden="1" customHeight="1" x14ac:dyDescent="0.25">
      <c r="A35" s="45">
        <v>24</v>
      </c>
      <c r="B35" s="46" t="s">
        <v>60</v>
      </c>
      <c r="C35" s="46" t="s">
        <v>65</v>
      </c>
      <c r="D35" s="47">
        <f>'[3]SUMBER AGUNG'!$D$27</f>
        <v>102000000</v>
      </c>
      <c r="E35" s="48">
        <f>'[3]SUMBER AGUNG'!$E$27</f>
        <v>42941</v>
      </c>
      <c r="F35" s="45">
        <v>18</v>
      </c>
      <c r="G35" s="43">
        <v>24</v>
      </c>
      <c r="H35" s="43">
        <v>0</v>
      </c>
      <c r="I35" s="47">
        <v>0</v>
      </c>
      <c r="J35" s="47">
        <v>0</v>
      </c>
      <c r="K35" s="47">
        <v>0</v>
      </c>
      <c r="L35" s="47">
        <f>'[1]LAP TUNGGAKAN'!$E$130</f>
        <v>3250000</v>
      </c>
      <c r="M35" s="47"/>
      <c r="N35" s="47">
        <f t="shared" si="1"/>
        <v>3250000</v>
      </c>
      <c r="P35" s="67" t="s">
        <v>66</v>
      </c>
      <c r="Q35" s="93" t="s">
        <v>252</v>
      </c>
      <c r="R35" s="93"/>
      <c r="S35" s="93" t="s">
        <v>253</v>
      </c>
      <c r="T35" s="58"/>
      <c r="U35" s="58"/>
      <c r="V35" s="58"/>
      <c r="W35" s="58"/>
    </row>
    <row r="36" spans="1:24" s="49" customFormat="1" ht="21.75" hidden="1" customHeight="1" x14ac:dyDescent="0.25">
      <c r="A36" s="45">
        <v>25</v>
      </c>
      <c r="B36" s="46" t="s">
        <v>67</v>
      </c>
      <c r="C36" s="46" t="s">
        <v>49</v>
      </c>
      <c r="D36" s="47">
        <v>90000000</v>
      </c>
      <c r="E36" s="48">
        <v>42814</v>
      </c>
      <c r="F36" s="45">
        <v>12</v>
      </c>
      <c r="G36" s="43">
        <v>20</v>
      </c>
      <c r="H36" s="43">
        <v>0</v>
      </c>
      <c r="I36" s="47">
        <v>0</v>
      </c>
      <c r="J36" s="47">
        <v>0</v>
      </c>
      <c r="K36" s="47">
        <f t="shared" si="0"/>
        <v>0</v>
      </c>
      <c r="L36" s="47">
        <f>'[1]LAP TUNGGAKAN'!$E$107</f>
        <v>7170000</v>
      </c>
      <c r="M36" s="47"/>
      <c r="N36" s="47">
        <f t="shared" si="1"/>
        <v>7170000</v>
      </c>
      <c r="P36" s="67" t="s">
        <v>68</v>
      </c>
      <c r="Q36" s="93" t="s">
        <v>252</v>
      </c>
      <c r="R36" s="93"/>
      <c r="S36" s="93" t="s">
        <v>253</v>
      </c>
      <c r="T36" s="58"/>
      <c r="U36" s="58"/>
      <c r="V36" s="58"/>
      <c r="W36" s="58"/>
    </row>
    <row r="37" spans="1:24" s="49" customFormat="1" ht="21.75" hidden="1" customHeight="1" x14ac:dyDescent="0.25">
      <c r="A37" s="45">
        <v>26</v>
      </c>
      <c r="B37" s="46" t="s">
        <v>67</v>
      </c>
      <c r="C37" s="46" t="s">
        <v>69</v>
      </c>
      <c r="D37" s="47">
        <v>70000000</v>
      </c>
      <c r="E37" s="48">
        <v>42941</v>
      </c>
      <c r="F37" s="45">
        <v>12</v>
      </c>
      <c r="G37" s="43">
        <v>25</v>
      </c>
      <c r="H37" s="43">
        <v>0</v>
      </c>
      <c r="I37" s="47">
        <v>0</v>
      </c>
      <c r="J37" s="47">
        <v>0</v>
      </c>
      <c r="K37" s="47">
        <f t="shared" si="0"/>
        <v>0</v>
      </c>
      <c r="L37" s="47">
        <f>'[1]LAP TUNGGAKAN'!$E$108</f>
        <v>1656500</v>
      </c>
      <c r="M37" s="47"/>
      <c r="N37" s="47">
        <f t="shared" si="1"/>
        <v>1656500</v>
      </c>
      <c r="P37" s="67" t="s">
        <v>70</v>
      </c>
      <c r="Q37" s="93" t="s">
        <v>252</v>
      </c>
      <c r="R37" s="93"/>
      <c r="S37" s="93" t="s">
        <v>253</v>
      </c>
      <c r="T37" s="58"/>
      <c r="U37" s="58"/>
      <c r="V37" s="58"/>
      <c r="W37" s="58"/>
    </row>
    <row r="38" spans="1:24" s="49" customFormat="1" ht="21.75" hidden="1" customHeight="1" x14ac:dyDescent="0.25">
      <c r="A38" s="45">
        <v>27</v>
      </c>
      <c r="B38" s="46" t="s">
        <v>67</v>
      </c>
      <c r="C38" s="46" t="s">
        <v>61</v>
      </c>
      <c r="D38" s="47">
        <f>[3]S.R.JAYA!$D$13</f>
        <v>50000000</v>
      </c>
      <c r="E38" s="48">
        <f>[3]S.R.JAYA!$E$13</f>
        <v>42941</v>
      </c>
      <c r="F38" s="45">
        <v>18</v>
      </c>
      <c r="G38" s="43">
        <v>24</v>
      </c>
      <c r="H38" s="43">
        <v>0</v>
      </c>
      <c r="I38" s="47">
        <v>0</v>
      </c>
      <c r="J38" s="47">
        <v>0</v>
      </c>
      <c r="K38" s="47">
        <v>0</v>
      </c>
      <c r="L38" s="47">
        <f>'[1]LAP TUNGGAKAN'!$E$109</f>
        <v>10160000</v>
      </c>
      <c r="M38" s="47"/>
      <c r="N38" s="47">
        <f t="shared" si="1"/>
        <v>10160000</v>
      </c>
      <c r="P38" s="67" t="s">
        <v>66</v>
      </c>
      <c r="Q38" s="93" t="s">
        <v>252</v>
      </c>
      <c r="R38" s="93"/>
      <c r="S38" s="93" t="s">
        <v>253</v>
      </c>
      <c r="T38" s="58"/>
      <c r="U38" s="58"/>
      <c r="V38" s="58"/>
      <c r="W38" s="58"/>
    </row>
    <row r="39" spans="1:24" s="49" customFormat="1" ht="21.75" hidden="1" customHeight="1" x14ac:dyDescent="0.25">
      <c r="A39" s="45">
        <v>28</v>
      </c>
      <c r="B39" s="46" t="s">
        <v>71</v>
      </c>
      <c r="C39" s="46" t="s">
        <v>72</v>
      </c>
      <c r="D39" s="47">
        <v>70000000</v>
      </c>
      <c r="E39" s="48">
        <v>42487</v>
      </c>
      <c r="F39" s="45">
        <v>12</v>
      </c>
      <c r="G39" s="43">
        <v>24</v>
      </c>
      <c r="H39" s="43">
        <v>0</v>
      </c>
      <c r="I39" s="47">
        <v>0</v>
      </c>
      <c r="J39" s="47">
        <v>0</v>
      </c>
      <c r="K39" s="47">
        <f t="shared" si="0"/>
        <v>0</v>
      </c>
      <c r="L39" s="47">
        <f>'[1]LAP TUNGGAKAN'!$E$14</f>
        <v>21454000</v>
      </c>
      <c r="M39" s="47"/>
      <c r="N39" s="47">
        <f t="shared" si="1"/>
        <v>21454000</v>
      </c>
      <c r="P39" s="67" t="s">
        <v>35</v>
      </c>
      <c r="Q39" s="93" t="s">
        <v>252</v>
      </c>
      <c r="R39" s="93"/>
      <c r="S39" s="93" t="s">
        <v>253</v>
      </c>
      <c r="T39" s="58"/>
      <c r="U39" s="58"/>
      <c r="V39" s="58"/>
      <c r="W39" s="58"/>
    </row>
    <row r="40" spans="1:24" s="49" customFormat="1" ht="21.75" hidden="1" customHeight="1" x14ac:dyDescent="0.25">
      <c r="A40" s="45">
        <v>29</v>
      </c>
      <c r="B40" s="46" t="s">
        <v>71</v>
      </c>
      <c r="C40" s="46" t="s">
        <v>73</v>
      </c>
      <c r="D40" s="47">
        <v>50000000</v>
      </c>
      <c r="E40" s="48">
        <v>43158</v>
      </c>
      <c r="F40" s="45">
        <v>12</v>
      </c>
      <c r="G40" s="43">
        <v>24</v>
      </c>
      <c r="H40" s="43">
        <v>0</v>
      </c>
      <c r="I40" s="47"/>
      <c r="J40" s="47"/>
      <c r="K40" s="47">
        <f t="shared" si="0"/>
        <v>0</v>
      </c>
      <c r="L40" s="47">
        <f>'[1]LAP TUNGGAKAN'!$E$20</f>
        <v>8000500</v>
      </c>
      <c r="M40" s="47"/>
      <c r="N40" s="47">
        <f t="shared" si="1"/>
        <v>8000500</v>
      </c>
      <c r="P40" s="67" t="s">
        <v>74</v>
      </c>
      <c r="Q40" s="93" t="s">
        <v>252</v>
      </c>
      <c r="R40" s="93"/>
      <c r="S40" s="93" t="s">
        <v>253</v>
      </c>
      <c r="T40" s="58"/>
      <c r="U40" s="58"/>
      <c r="V40" s="58"/>
      <c r="W40" s="58"/>
    </row>
    <row r="41" spans="1:24" s="49" customFormat="1" ht="21.75" hidden="1" customHeight="1" x14ac:dyDescent="0.25">
      <c r="A41" s="45">
        <v>30</v>
      </c>
      <c r="B41" s="46" t="s">
        <v>222</v>
      </c>
      <c r="C41" s="46" t="s">
        <v>75</v>
      </c>
      <c r="D41" s="47">
        <v>50000000</v>
      </c>
      <c r="E41" s="48">
        <v>42790</v>
      </c>
      <c r="F41" s="45">
        <v>18</v>
      </c>
      <c r="G41" s="43">
        <v>24</v>
      </c>
      <c r="H41" s="43">
        <v>0</v>
      </c>
      <c r="I41" s="47"/>
      <c r="J41" s="47"/>
      <c r="K41" s="47">
        <f t="shared" si="0"/>
        <v>0</v>
      </c>
      <c r="L41" s="47">
        <f>'[1]LAP TUNGGAKAN'!$E$182</f>
        <v>23945000</v>
      </c>
      <c r="M41" s="47"/>
      <c r="N41" s="47">
        <f t="shared" si="1"/>
        <v>23945000</v>
      </c>
      <c r="P41" s="67" t="s">
        <v>76</v>
      </c>
      <c r="Q41" s="93" t="s">
        <v>252</v>
      </c>
      <c r="R41" s="93"/>
      <c r="S41" s="93" t="s">
        <v>253</v>
      </c>
      <c r="T41" s="58"/>
      <c r="U41" s="58"/>
      <c r="V41" s="58"/>
      <c r="W41" s="58"/>
    </row>
    <row r="42" spans="1:24" s="49" customFormat="1" ht="21.75" hidden="1" customHeight="1" x14ac:dyDescent="0.25">
      <c r="A42" s="45">
        <v>31</v>
      </c>
      <c r="B42" s="46" t="s">
        <v>222</v>
      </c>
      <c r="C42" s="46" t="s">
        <v>77</v>
      </c>
      <c r="D42" s="47">
        <v>45000000</v>
      </c>
      <c r="E42" s="48">
        <v>43005</v>
      </c>
      <c r="F42" s="45">
        <v>12</v>
      </c>
      <c r="G42" s="43">
        <v>24</v>
      </c>
      <c r="H42" s="43">
        <v>0</v>
      </c>
      <c r="I42" s="47">
        <v>0</v>
      </c>
      <c r="J42" s="47">
        <v>0</v>
      </c>
      <c r="K42" s="47">
        <f t="shared" si="0"/>
        <v>0</v>
      </c>
      <c r="L42" s="47">
        <f>'[1]LAP TUNGGAKAN'!$E$189</f>
        <v>3750000</v>
      </c>
      <c r="M42" s="47">
        <f>'[1]LAP TUNGGAKAN'!$F$189</f>
        <v>585000</v>
      </c>
      <c r="N42" s="47">
        <f t="shared" si="1"/>
        <v>4335000</v>
      </c>
      <c r="P42" s="67" t="s">
        <v>78</v>
      </c>
      <c r="Q42" s="93" t="s">
        <v>252</v>
      </c>
      <c r="R42" s="93"/>
      <c r="S42" s="93" t="s">
        <v>253</v>
      </c>
      <c r="T42" s="58"/>
      <c r="U42" s="58"/>
      <c r="V42" s="58"/>
      <c r="W42" s="58"/>
    </row>
    <row r="43" spans="1:24" s="49" customFormat="1" ht="21.75" hidden="1" customHeight="1" x14ac:dyDescent="0.25">
      <c r="A43" s="45">
        <v>32</v>
      </c>
      <c r="B43" s="46" t="s">
        <v>222</v>
      </c>
      <c r="C43" s="46" t="s">
        <v>79</v>
      </c>
      <c r="D43" s="47">
        <v>55000000</v>
      </c>
      <c r="E43" s="48">
        <v>43033</v>
      </c>
      <c r="F43" s="45">
        <v>12</v>
      </c>
      <c r="G43" s="43">
        <v>25</v>
      </c>
      <c r="H43" s="43">
        <v>0</v>
      </c>
      <c r="I43" s="47">
        <v>0</v>
      </c>
      <c r="J43" s="47">
        <v>0</v>
      </c>
      <c r="K43" s="47">
        <f t="shared" si="0"/>
        <v>0</v>
      </c>
      <c r="L43" s="47">
        <f>'[1]LAP TUNGGAKAN'!$E$190</f>
        <v>12665500</v>
      </c>
      <c r="M43" s="47">
        <f>'[1]LAP TUNGGAKAN'!$F$190</f>
        <v>1430000</v>
      </c>
      <c r="N43" s="47">
        <f t="shared" si="1"/>
        <v>14095500</v>
      </c>
      <c r="P43" s="67" t="s">
        <v>80</v>
      </c>
      <c r="Q43" s="93" t="s">
        <v>252</v>
      </c>
      <c r="R43" s="93"/>
      <c r="S43" s="93" t="s">
        <v>253</v>
      </c>
      <c r="T43" s="58"/>
      <c r="U43" s="58"/>
      <c r="V43" s="58"/>
      <c r="W43" s="58"/>
    </row>
    <row r="44" spans="1:24" s="51" customFormat="1" ht="21.75" hidden="1" customHeight="1" x14ac:dyDescent="0.25">
      <c r="A44" s="45">
        <v>33</v>
      </c>
      <c r="B44" s="46" t="s">
        <v>222</v>
      </c>
      <c r="C44" s="46" t="s">
        <v>81</v>
      </c>
      <c r="D44" s="47">
        <v>30000000</v>
      </c>
      <c r="E44" s="48">
        <v>43066</v>
      </c>
      <c r="F44" s="45">
        <v>12</v>
      </c>
      <c r="G44" s="43">
        <v>24</v>
      </c>
      <c r="H44" s="43">
        <v>0</v>
      </c>
      <c r="I44" s="47">
        <v>0</v>
      </c>
      <c r="J44" s="47">
        <v>0</v>
      </c>
      <c r="K44" s="47">
        <f t="shared" si="0"/>
        <v>0</v>
      </c>
      <c r="L44" s="47">
        <f>'[1]LAP TUNGGAKAN'!$E$192</f>
        <v>5767000</v>
      </c>
      <c r="M44" s="47">
        <f>'[1]LAP TUNGGAKAN'!$F$192</f>
        <v>900000</v>
      </c>
      <c r="N44" s="47">
        <f t="shared" si="1"/>
        <v>6667000</v>
      </c>
      <c r="P44" s="68" t="s">
        <v>32</v>
      </c>
      <c r="Q44" s="94" t="s">
        <v>252</v>
      </c>
      <c r="R44" s="94"/>
      <c r="S44" s="94" t="s">
        <v>253</v>
      </c>
      <c r="T44" s="54"/>
      <c r="U44" s="54"/>
      <c r="V44" s="54"/>
      <c r="W44" s="54"/>
    </row>
    <row r="45" spans="1:24" s="49" customFormat="1" ht="21.75" hidden="1" customHeight="1" x14ac:dyDescent="0.25">
      <c r="A45" s="45">
        <v>34</v>
      </c>
      <c r="B45" s="46" t="s">
        <v>222</v>
      </c>
      <c r="C45" s="46" t="s">
        <v>82</v>
      </c>
      <c r="D45" s="47">
        <v>68000000</v>
      </c>
      <c r="E45" s="48">
        <v>43210</v>
      </c>
      <c r="F45" s="45">
        <v>18</v>
      </c>
      <c r="G45" s="43">
        <v>20</v>
      </c>
      <c r="H45" s="43">
        <v>0</v>
      </c>
      <c r="I45" s="47">
        <v>0</v>
      </c>
      <c r="J45" s="47">
        <v>0</v>
      </c>
      <c r="K45" s="47">
        <f t="shared" si="0"/>
        <v>0</v>
      </c>
      <c r="L45" s="47">
        <f>'[1]LAP TUNGGAKAN'!$E$184</f>
        <v>45929000</v>
      </c>
      <c r="M45" s="47">
        <f>'[1]LAP TUNGGAKAN'!$F$184</f>
        <v>3652000</v>
      </c>
      <c r="N45" s="47">
        <f t="shared" si="1"/>
        <v>49581000</v>
      </c>
      <c r="P45" s="67" t="s">
        <v>83</v>
      </c>
      <c r="Q45" s="93" t="s">
        <v>252</v>
      </c>
      <c r="R45" s="93"/>
      <c r="S45" s="93" t="s">
        <v>253</v>
      </c>
      <c r="T45" s="58"/>
      <c r="U45" s="58"/>
      <c r="V45" s="58"/>
      <c r="W45" s="77"/>
      <c r="X45" s="50"/>
    </row>
    <row r="46" spans="1:24" s="49" customFormat="1" ht="21.75" hidden="1" customHeight="1" x14ac:dyDescent="0.25">
      <c r="A46" s="45">
        <v>35</v>
      </c>
      <c r="B46" s="46" t="s">
        <v>222</v>
      </c>
      <c r="C46" s="46" t="s">
        <v>84</v>
      </c>
      <c r="D46" s="47">
        <v>35000000</v>
      </c>
      <c r="E46" s="48">
        <v>43210</v>
      </c>
      <c r="F46" s="45">
        <v>18</v>
      </c>
      <c r="G46" s="43">
        <v>20</v>
      </c>
      <c r="H46" s="43">
        <v>0</v>
      </c>
      <c r="I46" s="47">
        <v>0</v>
      </c>
      <c r="J46" s="47">
        <v>0</v>
      </c>
      <c r="K46" s="47">
        <f t="shared" si="0"/>
        <v>0</v>
      </c>
      <c r="L46" s="47">
        <f>'[1]LAP TUNGGAKAN'!$E$193</f>
        <v>10859500</v>
      </c>
      <c r="M46" s="47"/>
      <c r="N46" s="47">
        <f t="shared" si="1"/>
        <v>10859500</v>
      </c>
      <c r="P46" s="67" t="s">
        <v>83</v>
      </c>
      <c r="Q46" s="93" t="s">
        <v>252</v>
      </c>
      <c r="R46" s="93"/>
      <c r="S46" s="93" t="s">
        <v>253</v>
      </c>
      <c r="T46" s="58"/>
      <c r="U46" s="58"/>
      <c r="V46" s="58"/>
      <c r="W46" s="77"/>
      <c r="X46" s="50"/>
    </row>
    <row r="47" spans="1:24" s="49" customFormat="1" ht="21.75" hidden="1" customHeight="1" x14ac:dyDescent="0.25">
      <c r="A47" s="45">
        <v>36</v>
      </c>
      <c r="B47" s="46" t="s">
        <v>60</v>
      </c>
      <c r="C47" s="46" t="s">
        <v>210</v>
      </c>
      <c r="D47" s="47">
        <v>50000000</v>
      </c>
      <c r="E47" s="48">
        <v>43397</v>
      </c>
      <c r="F47" s="45">
        <v>12</v>
      </c>
      <c r="G47" s="43">
        <v>24</v>
      </c>
      <c r="H47" s="43">
        <v>0</v>
      </c>
      <c r="I47" s="47">
        <v>0</v>
      </c>
      <c r="J47" s="47">
        <v>0</v>
      </c>
      <c r="K47" s="47">
        <f t="shared" si="0"/>
        <v>0</v>
      </c>
      <c r="L47" s="47">
        <f>'[1]LAP TUNGGAKAN'!$E$116</f>
        <v>2914000</v>
      </c>
      <c r="M47" s="47"/>
      <c r="N47" s="47">
        <f t="shared" si="1"/>
        <v>2914000</v>
      </c>
      <c r="P47" s="67" t="s">
        <v>83</v>
      </c>
      <c r="Q47" s="93" t="s">
        <v>252</v>
      </c>
      <c r="R47" s="93"/>
      <c r="S47" s="93" t="s">
        <v>253</v>
      </c>
      <c r="T47" s="58"/>
      <c r="U47" s="58"/>
      <c r="V47" s="58"/>
      <c r="W47" s="77"/>
    </row>
    <row r="48" spans="1:24" s="49" customFormat="1" ht="21.75" hidden="1" customHeight="1" x14ac:dyDescent="0.25">
      <c r="A48" s="45">
        <v>37</v>
      </c>
      <c r="B48" s="46" t="s">
        <v>222</v>
      </c>
      <c r="C48" s="46" t="s">
        <v>85</v>
      </c>
      <c r="D48" s="47">
        <v>75000000</v>
      </c>
      <c r="E48" s="48">
        <v>43243</v>
      </c>
      <c r="F48" s="45">
        <v>18</v>
      </c>
      <c r="G48" s="43">
        <v>23</v>
      </c>
      <c r="H48" s="43">
        <v>0</v>
      </c>
      <c r="I48" s="47">
        <v>0</v>
      </c>
      <c r="J48" s="47">
        <v>0</v>
      </c>
      <c r="K48" s="47">
        <f t="shared" si="0"/>
        <v>0</v>
      </c>
      <c r="L48" s="47">
        <f>'[1]LAP TUNGGAKAN'!$E$185</f>
        <v>16707500</v>
      </c>
      <c r="M48" s="47"/>
      <c r="N48" s="47">
        <f t="shared" si="1"/>
        <v>16707500</v>
      </c>
      <c r="P48" s="67" t="s">
        <v>86</v>
      </c>
      <c r="Q48" s="93" t="s">
        <v>252</v>
      </c>
      <c r="R48" s="93"/>
      <c r="S48" s="93" t="s">
        <v>253</v>
      </c>
      <c r="T48" s="58"/>
      <c r="U48" s="58"/>
      <c r="V48" s="58"/>
      <c r="W48" s="77"/>
    </row>
    <row r="49" spans="1:30" s="49" customFormat="1" ht="21.75" hidden="1" customHeight="1" x14ac:dyDescent="0.25">
      <c r="A49" s="45">
        <v>38</v>
      </c>
      <c r="B49" s="46" t="s">
        <v>38</v>
      </c>
      <c r="C49" s="46" t="s">
        <v>87</v>
      </c>
      <c r="D49" s="47">
        <v>89000000</v>
      </c>
      <c r="E49" s="48">
        <v>43306</v>
      </c>
      <c r="F49" s="45">
        <v>18</v>
      </c>
      <c r="G49" s="43">
        <v>24</v>
      </c>
      <c r="H49" s="43">
        <v>0</v>
      </c>
      <c r="I49" s="47">
        <v>0</v>
      </c>
      <c r="J49" s="47">
        <v>0</v>
      </c>
      <c r="K49" s="47">
        <f t="shared" si="0"/>
        <v>0</v>
      </c>
      <c r="L49" s="47">
        <f>'[1]LAP TUNGGAKAN'!$E$95</f>
        <v>17713500</v>
      </c>
      <c r="M49" s="47"/>
      <c r="N49" s="47">
        <f t="shared" si="1"/>
        <v>17713500</v>
      </c>
      <c r="P49" s="67" t="s">
        <v>88</v>
      </c>
      <c r="Q49" s="93" t="s">
        <v>252</v>
      </c>
      <c r="R49" s="93"/>
      <c r="S49" s="93" t="s">
        <v>253</v>
      </c>
      <c r="T49" s="58"/>
      <c r="U49" s="58"/>
      <c r="V49" s="58"/>
      <c r="W49" s="77"/>
    </row>
    <row r="50" spans="1:30" s="49" customFormat="1" ht="21.75" hidden="1" customHeight="1" x14ac:dyDescent="0.25">
      <c r="A50" s="45">
        <v>39</v>
      </c>
      <c r="B50" s="46" t="s">
        <v>222</v>
      </c>
      <c r="C50" s="46" t="s">
        <v>89</v>
      </c>
      <c r="D50" s="47">
        <v>85000000</v>
      </c>
      <c r="E50" s="48">
        <v>43306</v>
      </c>
      <c r="F50" s="45">
        <v>18</v>
      </c>
      <c r="G50" s="43">
        <v>23</v>
      </c>
      <c r="H50" s="43">
        <v>0</v>
      </c>
      <c r="I50" s="47"/>
      <c r="J50" s="47"/>
      <c r="K50" s="47">
        <f t="shared" si="0"/>
        <v>0</v>
      </c>
      <c r="L50" s="47">
        <f>'[1]LAP TUNGGAKAN'!$E$179</f>
        <v>17194000</v>
      </c>
      <c r="M50" s="47"/>
      <c r="N50" s="47">
        <f t="shared" si="1"/>
        <v>17194000</v>
      </c>
      <c r="P50" s="67" t="s">
        <v>88</v>
      </c>
      <c r="Q50" s="93" t="s">
        <v>252</v>
      </c>
      <c r="R50" s="93"/>
      <c r="S50" s="93" t="s">
        <v>253</v>
      </c>
      <c r="T50" s="58"/>
      <c r="U50" s="58"/>
      <c r="V50" s="58"/>
      <c r="W50" s="78"/>
    </row>
    <row r="51" spans="1:30" s="51" customFormat="1" ht="21.75" hidden="1" customHeight="1" x14ac:dyDescent="0.25">
      <c r="A51" s="45">
        <v>40</v>
      </c>
      <c r="B51" s="46" t="s">
        <v>67</v>
      </c>
      <c r="C51" s="46" t="s">
        <v>90</v>
      </c>
      <c r="D51" s="47">
        <f>83000000</f>
        <v>83000000</v>
      </c>
      <c r="E51" s="48">
        <v>43515</v>
      </c>
      <c r="F51" s="45">
        <v>12</v>
      </c>
      <c r="G51" s="43">
        <v>19</v>
      </c>
      <c r="H51" s="43">
        <v>0</v>
      </c>
      <c r="I51" s="47">
        <v>0</v>
      </c>
      <c r="J51" s="47">
        <v>0</v>
      </c>
      <c r="K51" s="47">
        <f t="shared" si="0"/>
        <v>0</v>
      </c>
      <c r="L51" s="47">
        <f>'[1]LAP TUNGGAKAN'!$E$110</f>
        <v>5880000</v>
      </c>
      <c r="M51" s="47"/>
      <c r="N51" s="47">
        <f t="shared" si="1"/>
        <v>5880000</v>
      </c>
      <c r="P51" s="68" t="s">
        <v>91</v>
      </c>
      <c r="Q51" s="94" t="s">
        <v>252</v>
      </c>
      <c r="R51" s="94"/>
      <c r="S51" s="94" t="s">
        <v>253</v>
      </c>
      <c r="T51" s="54"/>
      <c r="U51" s="54"/>
      <c r="V51" s="54"/>
      <c r="W51" s="54"/>
    </row>
    <row r="52" spans="1:30" s="49" customFormat="1" ht="21.75" hidden="1" customHeight="1" x14ac:dyDescent="0.25">
      <c r="A52" s="45">
        <v>41</v>
      </c>
      <c r="B52" s="46" t="s">
        <v>222</v>
      </c>
      <c r="C52" s="46" t="s">
        <v>92</v>
      </c>
      <c r="D52" s="47">
        <v>100000000</v>
      </c>
      <c r="E52" s="48">
        <v>43339</v>
      </c>
      <c r="F52" s="45">
        <v>18</v>
      </c>
      <c r="G52" s="43">
        <v>24</v>
      </c>
      <c r="H52" s="43">
        <v>0</v>
      </c>
      <c r="I52" s="47">
        <v>0</v>
      </c>
      <c r="J52" s="47">
        <v>0</v>
      </c>
      <c r="K52" s="47">
        <f t="shared" si="0"/>
        <v>0</v>
      </c>
      <c r="L52" s="47">
        <f>'[1]LAP TUNGGAKAN'!$E$194</f>
        <v>29778000</v>
      </c>
      <c r="M52" s="47"/>
      <c r="N52" s="47">
        <f t="shared" si="1"/>
        <v>29778000</v>
      </c>
      <c r="P52" s="67" t="s">
        <v>91</v>
      </c>
      <c r="Q52" s="93" t="s">
        <v>252</v>
      </c>
      <c r="R52" s="93"/>
      <c r="S52" s="93" t="s">
        <v>253</v>
      </c>
      <c r="T52" s="58"/>
      <c r="U52" s="58"/>
      <c r="V52" s="58"/>
      <c r="W52" s="77"/>
      <c r="X52" s="53"/>
      <c r="Z52" s="53">
        <v>1781000</v>
      </c>
    </row>
    <row r="53" spans="1:30" s="51" customFormat="1" ht="21.75" hidden="1" customHeight="1" x14ac:dyDescent="0.25">
      <c r="A53" s="45">
        <v>42</v>
      </c>
      <c r="B53" s="46" t="s">
        <v>222</v>
      </c>
      <c r="C53" s="46" t="s">
        <v>93</v>
      </c>
      <c r="D53" s="47">
        <v>37000000</v>
      </c>
      <c r="E53" s="48">
        <v>43364</v>
      </c>
      <c r="F53" s="45">
        <v>18</v>
      </c>
      <c r="G53" s="43">
        <v>21</v>
      </c>
      <c r="H53" s="43">
        <v>0</v>
      </c>
      <c r="I53" s="47">
        <v>0</v>
      </c>
      <c r="J53" s="47">
        <v>0</v>
      </c>
      <c r="K53" s="47">
        <f t="shared" si="0"/>
        <v>0</v>
      </c>
      <c r="L53" s="47">
        <f>'[1]LAP TUNGGAKAN'!$E$180</f>
        <v>8414000</v>
      </c>
      <c r="M53" s="47"/>
      <c r="N53" s="47">
        <f t="shared" si="1"/>
        <v>8414000</v>
      </c>
      <c r="P53" s="68" t="s">
        <v>94</v>
      </c>
      <c r="Q53" s="94" t="s">
        <v>252</v>
      </c>
      <c r="R53" s="94"/>
      <c r="S53" s="94" t="s">
        <v>253</v>
      </c>
      <c r="T53" s="54"/>
      <c r="U53" s="54"/>
      <c r="V53" s="54"/>
      <c r="W53" s="79"/>
      <c r="X53" s="55"/>
    </row>
    <row r="54" spans="1:30" s="49" customFormat="1" ht="21.75" hidden="1" customHeight="1" x14ac:dyDescent="0.25">
      <c r="A54" s="45">
        <v>43</v>
      </c>
      <c r="B54" s="46" t="s">
        <v>222</v>
      </c>
      <c r="C54" s="46" t="s">
        <v>95</v>
      </c>
      <c r="D54" s="47">
        <v>164000000</v>
      </c>
      <c r="E54" s="48">
        <v>43397</v>
      </c>
      <c r="F54" s="45">
        <v>18</v>
      </c>
      <c r="G54" s="43">
        <v>24</v>
      </c>
      <c r="H54" s="43">
        <v>0</v>
      </c>
      <c r="I54" s="47"/>
      <c r="J54" s="47"/>
      <c r="K54" s="47">
        <f t="shared" si="0"/>
        <v>0</v>
      </c>
      <c r="L54" s="47">
        <f>'[1]LAP TUNGGAKAN'!$E$183</f>
        <v>3238000</v>
      </c>
      <c r="M54" s="47"/>
      <c r="N54" s="47">
        <f t="shared" si="1"/>
        <v>3238000</v>
      </c>
      <c r="P54" s="68" t="s">
        <v>96</v>
      </c>
      <c r="Q54" s="94" t="s">
        <v>252</v>
      </c>
      <c r="R54" s="94"/>
      <c r="S54" s="94" t="s">
        <v>253</v>
      </c>
      <c r="T54" s="54"/>
      <c r="U54" s="54"/>
      <c r="V54" s="54"/>
      <c r="W54" s="77"/>
      <c r="X54" s="56"/>
    </row>
    <row r="55" spans="1:30" s="49" customFormat="1" ht="21.75" hidden="1" customHeight="1" x14ac:dyDescent="0.25">
      <c r="A55" s="45">
        <v>44</v>
      </c>
      <c r="B55" s="46" t="s">
        <v>21</v>
      </c>
      <c r="C55" s="46" t="s">
        <v>97</v>
      </c>
      <c r="D55" s="47">
        <v>55000000</v>
      </c>
      <c r="E55" s="48">
        <v>43455</v>
      </c>
      <c r="F55" s="45">
        <v>18</v>
      </c>
      <c r="G55" s="43">
        <v>21</v>
      </c>
      <c r="H55" s="43">
        <v>0</v>
      </c>
      <c r="I55" s="47">
        <v>0</v>
      </c>
      <c r="J55" s="47">
        <v>0</v>
      </c>
      <c r="K55" s="47">
        <f t="shared" si="0"/>
        <v>0</v>
      </c>
      <c r="L55" s="47">
        <f>'[1]LAP TUNGGAKAN'!$E$37</f>
        <v>2895000</v>
      </c>
      <c r="M55" s="47"/>
      <c r="N55" s="47">
        <f t="shared" si="1"/>
        <v>2895000</v>
      </c>
      <c r="P55" s="67" t="s">
        <v>98</v>
      </c>
      <c r="Q55" s="93" t="s">
        <v>252</v>
      </c>
      <c r="R55" s="93"/>
      <c r="S55" s="93" t="s">
        <v>253</v>
      </c>
      <c r="T55" s="58"/>
      <c r="U55" s="58"/>
      <c r="V55" s="58"/>
      <c r="W55" s="80"/>
      <c r="X55" s="59"/>
      <c r="Z55" s="60">
        <f>W55*1.3/100</f>
        <v>0</v>
      </c>
      <c r="AA55" s="61">
        <f>W55*1.8/100</f>
        <v>0</v>
      </c>
    </row>
    <row r="56" spans="1:30" s="49" customFormat="1" ht="21.75" hidden="1" customHeight="1" x14ac:dyDescent="0.25">
      <c r="A56" s="45">
        <v>45</v>
      </c>
      <c r="B56" s="46" t="s">
        <v>222</v>
      </c>
      <c r="C56" s="46" t="s">
        <v>99</v>
      </c>
      <c r="D56" s="47">
        <v>133000000</v>
      </c>
      <c r="E56" s="48">
        <v>43579</v>
      </c>
      <c r="F56" s="45">
        <v>18</v>
      </c>
      <c r="G56" s="43">
        <v>24</v>
      </c>
      <c r="H56" s="43">
        <v>0</v>
      </c>
      <c r="I56" s="47">
        <v>0</v>
      </c>
      <c r="J56" s="47">
        <v>0</v>
      </c>
      <c r="K56" s="47">
        <f t="shared" si="0"/>
        <v>0</v>
      </c>
      <c r="L56" s="47">
        <f>'[1]LAP TUNGGAKAN'!$E$174</f>
        <v>33375000</v>
      </c>
      <c r="M56" s="47"/>
      <c r="N56" s="47">
        <f t="shared" si="1"/>
        <v>33375000</v>
      </c>
      <c r="P56" s="67" t="s">
        <v>100</v>
      </c>
      <c r="Q56" s="93" t="s">
        <v>252</v>
      </c>
      <c r="R56" s="93"/>
      <c r="S56" s="93" t="s">
        <v>253</v>
      </c>
      <c r="T56" s="58"/>
      <c r="U56" s="58"/>
      <c r="V56" s="58"/>
      <c r="W56" s="77"/>
      <c r="X56" s="56" t="e">
        <f>X52+#REF!</f>
        <v>#REF!</v>
      </c>
      <c r="AC56" s="44">
        <v>16</v>
      </c>
      <c r="AD56" s="50">
        <f t="shared" ref="AD56:AD61" si="3">AC56+1</f>
        <v>17</v>
      </c>
    </row>
    <row r="57" spans="1:30" s="49" customFormat="1" ht="21.75" hidden="1" customHeight="1" x14ac:dyDescent="0.25">
      <c r="A57" s="45">
        <v>46</v>
      </c>
      <c r="B57" s="46" t="s">
        <v>101</v>
      </c>
      <c r="C57" s="46" t="s">
        <v>44</v>
      </c>
      <c r="D57" s="47">
        <v>124000000</v>
      </c>
      <c r="E57" s="48">
        <v>43550</v>
      </c>
      <c r="F57" s="45">
        <v>18</v>
      </c>
      <c r="G57" s="43">
        <v>24</v>
      </c>
      <c r="H57" s="43">
        <v>0</v>
      </c>
      <c r="I57" s="47">
        <v>0</v>
      </c>
      <c r="J57" s="47">
        <v>0</v>
      </c>
      <c r="K57" s="47">
        <f t="shared" si="0"/>
        <v>0</v>
      </c>
      <c r="L57" s="47">
        <f>'[1]LAP TUNGGAKAN'!$E$215</f>
        <v>26934000</v>
      </c>
      <c r="M57" s="47">
        <f>'[1]LAP TUNGGAKAN'!$F$215</f>
        <v>62000</v>
      </c>
      <c r="N57" s="47">
        <f t="shared" si="1"/>
        <v>26996000</v>
      </c>
      <c r="P57" s="68" t="s">
        <v>102</v>
      </c>
      <c r="Q57" s="94" t="s">
        <v>252</v>
      </c>
      <c r="R57" s="94"/>
      <c r="S57" s="94" t="s">
        <v>253</v>
      </c>
      <c r="T57" s="54"/>
      <c r="U57" s="54"/>
      <c r="V57" s="54"/>
      <c r="W57" s="81"/>
      <c r="AC57" s="44">
        <v>17</v>
      </c>
      <c r="AD57" s="50">
        <f t="shared" si="3"/>
        <v>18</v>
      </c>
    </row>
    <row r="58" spans="1:30" s="49" customFormat="1" ht="21.75" hidden="1" customHeight="1" x14ac:dyDescent="0.25">
      <c r="A58" s="45">
        <v>47</v>
      </c>
      <c r="B58" s="46" t="s">
        <v>101</v>
      </c>
      <c r="C58" s="46" t="s">
        <v>103</v>
      </c>
      <c r="D58" s="47">
        <v>80000000</v>
      </c>
      <c r="E58" s="48">
        <v>43671</v>
      </c>
      <c r="F58" s="45">
        <v>18</v>
      </c>
      <c r="G58" s="43">
        <v>24</v>
      </c>
      <c r="H58" s="43">
        <v>0</v>
      </c>
      <c r="I58" s="47">
        <v>0</v>
      </c>
      <c r="J58" s="47">
        <v>0</v>
      </c>
      <c r="K58" s="47">
        <f>I58+J58</f>
        <v>0</v>
      </c>
      <c r="L58" s="47">
        <f>'[1]LAP TUNGGAKAN'!$E$223</f>
        <v>10521500</v>
      </c>
      <c r="M58" s="47"/>
      <c r="N58" s="47">
        <f t="shared" si="1"/>
        <v>10521500</v>
      </c>
      <c r="P58" s="67" t="s">
        <v>104</v>
      </c>
      <c r="Q58" s="93" t="s">
        <v>252</v>
      </c>
      <c r="R58" s="93"/>
      <c r="S58" s="93" t="s">
        <v>253</v>
      </c>
      <c r="T58" s="58"/>
      <c r="U58" s="58"/>
      <c r="V58" s="58"/>
      <c r="W58" s="77"/>
      <c r="AC58" s="44">
        <v>13</v>
      </c>
      <c r="AD58" s="50">
        <f t="shared" si="3"/>
        <v>14</v>
      </c>
    </row>
    <row r="59" spans="1:30" s="49" customFormat="1" ht="21.75" hidden="1" customHeight="1" x14ac:dyDescent="0.25">
      <c r="A59" s="45">
        <v>48</v>
      </c>
      <c r="B59" s="46" t="s">
        <v>222</v>
      </c>
      <c r="C59" s="46" t="s">
        <v>105</v>
      </c>
      <c r="D59" s="47">
        <f>'[4]KAS SPP'!$L$70</f>
        <v>52000000</v>
      </c>
      <c r="E59" s="48">
        <v>43640</v>
      </c>
      <c r="F59" s="45">
        <v>18</v>
      </c>
      <c r="G59" s="43">
        <v>24</v>
      </c>
      <c r="H59" s="43">
        <v>0</v>
      </c>
      <c r="I59" s="47">
        <v>0</v>
      </c>
      <c r="J59" s="47">
        <v>0</v>
      </c>
      <c r="K59" s="47">
        <f>I59+J59</f>
        <v>0</v>
      </c>
      <c r="L59" s="47">
        <f>'[1]LAP TUNGGAKAN'!$E$196</f>
        <v>22016000</v>
      </c>
      <c r="M59" s="47"/>
      <c r="N59" s="47">
        <f>L59+M59</f>
        <v>22016000</v>
      </c>
      <c r="P59" s="67" t="s">
        <v>106</v>
      </c>
      <c r="Q59" s="93" t="s">
        <v>252</v>
      </c>
      <c r="R59" s="93"/>
      <c r="S59" s="93" t="s">
        <v>253</v>
      </c>
      <c r="T59" s="58"/>
      <c r="U59" s="58"/>
      <c r="V59" s="58"/>
      <c r="W59" s="77"/>
      <c r="AC59" s="44">
        <v>14</v>
      </c>
      <c r="AD59" s="50">
        <f t="shared" si="3"/>
        <v>15</v>
      </c>
    </row>
    <row r="60" spans="1:30" s="49" customFormat="1" ht="21.75" hidden="1" customHeight="1" x14ac:dyDescent="0.25">
      <c r="A60" s="45">
        <v>49</v>
      </c>
      <c r="B60" s="46" t="s">
        <v>101</v>
      </c>
      <c r="C60" s="46" t="s">
        <v>107</v>
      </c>
      <c r="D60" s="47">
        <f>[5]PURBASARI!$D$11</f>
        <v>78000000</v>
      </c>
      <c r="E60" s="48">
        <f>[5]PURBASARI!$E$11</f>
        <v>43851</v>
      </c>
      <c r="F60" s="45">
        <v>18</v>
      </c>
      <c r="G60" s="43">
        <v>21</v>
      </c>
      <c r="H60" s="43">
        <v>0</v>
      </c>
      <c r="I60" s="47">
        <v>0</v>
      </c>
      <c r="J60" s="47">
        <v>0</v>
      </c>
      <c r="K60" s="47">
        <v>0</v>
      </c>
      <c r="L60" s="47">
        <f>'[1]LAP TUNGGAKAN'!$E$213</f>
        <v>17849500</v>
      </c>
      <c r="M60" s="47"/>
      <c r="N60" s="47">
        <f t="shared" ref="N60:N63" si="4">L60+M60</f>
        <v>17849500</v>
      </c>
      <c r="P60" s="67" t="s">
        <v>108</v>
      </c>
      <c r="Q60" s="93" t="s">
        <v>252</v>
      </c>
      <c r="R60" s="93"/>
      <c r="S60" s="93" t="s">
        <v>253</v>
      </c>
      <c r="T60" s="58"/>
      <c r="U60" s="58"/>
      <c r="V60" s="58"/>
      <c r="W60" s="77"/>
      <c r="AC60" s="44"/>
      <c r="AD60" s="50"/>
    </row>
    <row r="61" spans="1:30" s="49" customFormat="1" ht="21.75" customHeight="1" x14ac:dyDescent="0.25">
      <c r="A61" s="45">
        <v>50</v>
      </c>
      <c r="B61" s="46" t="s">
        <v>222</v>
      </c>
      <c r="C61" s="46" t="s">
        <v>109</v>
      </c>
      <c r="D61" s="47">
        <v>75000000</v>
      </c>
      <c r="E61" s="48">
        <v>44022</v>
      </c>
      <c r="F61" s="45">
        <v>18</v>
      </c>
      <c r="G61" s="43">
        <v>10</v>
      </c>
      <c r="H61" s="43">
        <v>0</v>
      </c>
      <c r="I61" s="47">
        <v>0</v>
      </c>
      <c r="J61" s="47">
        <v>0</v>
      </c>
      <c r="K61" s="47">
        <f t="shared" si="0"/>
        <v>0</v>
      </c>
      <c r="L61" s="47">
        <f>'[1]LAP TUNGGAKAN'!$E$173</f>
        <v>2818000</v>
      </c>
      <c r="M61" s="47"/>
      <c r="N61" s="47">
        <f t="shared" si="4"/>
        <v>2818000</v>
      </c>
      <c r="P61" s="67" t="s">
        <v>110</v>
      </c>
      <c r="Q61" s="93" t="s">
        <v>252</v>
      </c>
      <c r="R61" s="93"/>
      <c r="S61" s="93" t="s">
        <v>253</v>
      </c>
      <c r="T61" s="58"/>
      <c r="U61" s="58"/>
      <c r="V61" s="58"/>
      <c r="W61" s="80"/>
      <c r="X61" s="55"/>
      <c r="AC61" s="44">
        <v>1</v>
      </c>
      <c r="AD61" s="50">
        <f t="shared" si="3"/>
        <v>2</v>
      </c>
    </row>
    <row r="62" spans="1:30" s="49" customFormat="1" ht="21.75" hidden="1" customHeight="1" x14ac:dyDescent="0.25">
      <c r="A62" s="45">
        <v>51</v>
      </c>
      <c r="B62" s="46" t="s">
        <v>222</v>
      </c>
      <c r="C62" s="46" t="s">
        <v>111</v>
      </c>
      <c r="D62" s="47">
        <v>105000000</v>
      </c>
      <c r="E62" s="48">
        <v>44036</v>
      </c>
      <c r="F62" s="45">
        <v>18</v>
      </c>
      <c r="G62" s="43">
        <v>24</v>
      </c>
      <c r="H62" s="43">
        <v>0</v>
      </c>
      <c r="I62" s="47">
        <v>0</v>
      </c>
      <c r="J62" s="47">
        <v>0</v>
      </c>
      <c r="K62" s="47">
        <f t="shared" si="0"/>
        <v>0</v>
      </c>
      <c r="L62" s="47">
        <f>'[1]LAP TUNGGAKAN'!$E$186</f>
        <v>9338000</v>
      </c>
      <c r="M62" s="47"/>
      <c r="N62" s="47">
        <f t="shared" si="4"/>
        <v>9338000</v>
      </c>
      <c r="P62" s="67" t="s">
        <v>110</v>
      </c>
      <c r="Q62" s="93" t="s">
        <v>252</v>
      </c>
      <c r="R62" s="93"/>
      <c r="S62" s="93" t="s">
        <v>253</v>
      </c>
      <c r="T62" s="58"/>
      <c r="U62" s="58"/>
      <c r="V62" s="58"/>
      <c r="W62" s="80"/>
      <c r="X62" s="55"/>
      <c r="AC62" s="44"/>
      <c r="AD62" s="50"/>
    </row>
    <row r="63" spans="1:30" s="49" customFormat="1" ht="21.75" hidden="1" customHeight="1" x14ac:dyDescent="0.25">
      <c r="A63" s="45">
        <v>52</v>
      </c>
      <c r="B63" s="46" t="s">
        <v>222</v>
      </c>
      <c r="C63" s="46" t="s">
        <v>112</v>
      </c>
      <c r="D63" s="47">
        <v>98000000</v>
      </c>
      <c r="E63" s="48">
        <v>43783</v>
      </c>
      <c r="F63" s="45">
        <v>18</v>
      </c>
      <c r="G63" s="43">
        <v>0</v>
      </c>
      <c r="H63" s="43">
        <v>0</v>
      </c>
      <c r="I63" s="47">
        <v>0</v>
      </c>
      <c r="J63" s="47">
        <v>0</v>
      </c>
      <c r="K63" s="47">
        <v>0</v>
      </c>
      <c r="L63" s="47">
        <f>'[1]LAP TUNGGAKAN'!$E$199</f>
        <v>47913300</v>
      </c>
      <c r="M63" s="47">
        <f>'[1]LAP TUNGGAKAN'!$F$199</f>
        <v>679000</v>
      </c>
      <c r="N63" s="47">
        <f t="shared" si="4"/>
        <v>48592300</v>
      </c>
      <c r="P63" s="67" t="s">
        <v>113</v>
      </c>
      <c r="Q63" s="93" t="s">
        <v>252</v>
      </c>
      <c r="R63" s="93"/>
      <c r="S63" s="93" t="s">
        <v>253</v>
      </c>
      <c r="T63" s="58"/>
      <c r="U63" s="58"/>
      <c r="V63" s="58"/>
      <c r="W63" s="80"/>
      <c r="X63" s="55"/>
      <c r="AC63" s="44"/>
      <c r="AD63" s="50"/>
    </row>
    <row r="64" spans="1:30" s="49" customFormat="1" ht="20.25" hidden="1" customHeight="1" x14ac:dyDescent="0.25">
      <c r="A64" s="45">
        <v>53</v>
      </c>
      <c r="B64" s="46" t="s">
        <v>222</v>
      </c>
      <c r="C64" s="46" t="s">
        <v>114</v>
      </c>
      <c r="D64" s="47">
        <v>93000000</v>
      </c>
      <c r="E64" s="48">
        <v>44099</v>
      </c>
      <c r="F64" s="45">
        <v>18</v>
      </c>
      <c r="G64" s="43">
        <v>24</v>
      </c>
      <c r="H64" s="43">
        <v>0</v>
      </c>
      <c r="I64" s="47">
        <v>0</v>
      </c>
      <c r="J64" s="47">
        <v>0</v>
      </c>
      <c r="K64" s="47">
        <f>I64+J64</f>
        <v>0</v>
      </c>
      <c r="L64" s="47">
        <f>'[1]LAP TUNGGAKAN'!$E$203</f>
        <v>11308500</v>
      </c>
      <c r="M64" s="47"/>
      <c r="N64" s="47">
        <f>L64+M64</f>
        <v>11308500</v>
      </c>
      <c r="P64" s="67" t="s">
        <v>115</v>
      </c>
      <c r="Q64" s="93" t="s">
        <v>252</v>
      </c>
      <c r="R64" s="93"/>
      <c r="S64" s="93" t="s">
        <v>253</v>
      </c>
      <c r="T64" s="58"/>
      <c r="U64" s="58"/>
      <c r="V64" s="58"/>
      <c r="W64" s="77"/>
      <c r="AC64" s="44"/>
      <c r="AD64" s="50"/>
    </row>
    <row r="65" spans="1:30" s="49" customFormat="1" ht="20.25" hidden="1" customHeight="1" x14ac:dyDescent="0.25">
      <c r="A65" s="45">
        <v>54</v>
      </c>
      <c r="B65" s="46" t="s">
        <v>222</v>
      </c>
      <c r="C65" s="46" t="s">
        <v>116</v>
      </c>
      <c r="D65" s="47">
        <v>44000000</v>
      </c>
      <c r="E65" s="48">
        <v>43885</v>
      </c>
      <c r="F65" s="45">
        <v>18</v>
      </c>
      <c r="G65" s="43">
        <v>24</v>
      </c>
      <c r="H65" s="43">
        <v>0</v>
      </c>
      <c r="I65" s="47">
        <v>0</v>
      </c>
      <c r="J65" s="47">
        <v>0</v>
      </c>
      <c r="K65" s="47">
        <f t="shared" ref="K65" si="5">I65+J65</f>
        <v>0</v>
      </c>
      <c r="L65" s="47">
        <f>'[1]LAP TUNGGAKAN'!$E$200</f>
        <v>22854000</v>
      </c>
      <c r="M65" s="47">
        <f>'[1]LAP TUNGGAKAN'!$F$200</f>
        <v>2288000</v>
      </c>
      <c r="N65" s="47">
        <f t="shared" ref="N65" si="6">L65+M65</f>
        <v>25142000</v>
      </c>
      <c r="P65" s="67" t="s">
        <v>117</v>
      </c>
      <c r="Q65" s="93" t="s">
        <v>252</v>
      </c>
      <c r="R65" s="93"/>
      <c r="S65" s="93" t="s">
        <v>253</v>
      </c>
      <c r="T65" s="58"/>
      <c r="U65" s="58"/>
      <c r="V65" s="58"/>
      <c r="W65" s="77"/>
      <c r="AC65" s="44"/>
      <c r="AD65" s="50"/>
    </row>
    <row r="66" spans="1:30" s="51" customFormat="1" ht="21.75" hidden="1" customHeight="1" x14ac:dyDescent="0.25">
      <c r="A66" s="45">
        <v>55</v>
      </c>
      <c r="B66" s="46" t="s">
        <v>101</v>
      </c>
      <c r="C66" s="46" t="s">
        <v>118</v>
      </c>
      <c r="D66" s="47">
        <v>114000000</v>
      </c>
      <c r="E66" s="48">
        <v>44183</v>
      </c>
      <c r="F66" s="45">
        <v>18</v>
      </c>
      <c r="G66" s="43">
        <v>18</v>
      </c>
      <c r="H66" s="43">
        <v>0</v>
      </c>
      <c r="I66" s="47">
        <v>0</v>
      </c>
      <c r="J66" s="47">
        <v>0</v>
      </c>
      <c r="K66" s="47">
        <f>I66+J66</f>
        <v>0</v>
      </c>
      <c r="L66" s="47">
        <f>'[1]LAP TUNGGAKAN'!$E$219</f>
        <v>21320000</v>
      </c>
      <c r="M66" s="47"/>
      <c r="N66" s="47">
        <f>L66+M66</f>
        <v>21320000</v>
      </c>
      <c r="P66" s="68" t="s">
        <v>119</v>
      </c>
      <c r="Q66" s="94" t="s">
        <v>252</v>
      </c>
      <c r="R66" s="94"/>
      <c r="S66" s="94" t="s">
        <v>253</v>
      </c>
      <c r="T66" s="54"/>
      <c r="U66" s="54"/>
      <c r="V66" s="54"/>
      <c r="W66" s="52"/>
      <c r="X66" s="53"/>
      <c r="Z66" s="53"/>
      <c r="AC66" s="44"/>
      <c r="AD66" s="50"/>
    </row>
    <row r="67" spans="1:30" s="51" customFormat="1" ht="21.75" hidden="1" customHeight="1" x14ac:dyDescent="0.25">
      <c r="A67" s="45">
        <v>56</v>
      </c>
      <c r="B67" s="46" t="s">
        <v>222</v>
      </c>
      <c r="C67" s="46" t="s">
        <v>120</v>
      </c>
      <c r="D67" s="47">
        <v>58000000</v>
      </c>
      <c r="E67" s="48">
        <v>44183</v>
      </c>
      <c r="F67" s="45">
        <v>18</v>
      </c>
      <c r="G67" s="43">
        <v>18</v>
      </c>
      <c r="H67" s="43">
        <v>0</v>
      </c>
      <c r="I67" s="47">
        <v>0</v>
      </c>
      <c r="J67" s="47">
        <v>0</v>
      </c>
      <c r="K67" s="47">
        <f>I67+J67</f>
        <v>0</v>
      </c>
      <c r="L67" s="47">
        <f>'[1]LAP TUNGGAKAN'!$E$205</f>
        <v>22195500</v>
      </c>
      <c r="M67" s="47"/>
      <c r="N67" s="47">
        <f>L67+M67</f>
        <v>22195500</v>
      </c>
      <c r="P67" s="68" t="s">
        <v>121</v>
      </c>
      <c r="Q67" s="94" t="s">
        <v>252</v>
      </c>
      <c r="R67" s="94"/>
      <c r="S67" s="94" t="s">
        <v>253</v>
      </c>
      <c r="T67" s="54"/>
      <c r="U67" s="54"/>
      <c r="V67" s="54"/>
      <c r="W67" s="52"/>
      <c r="X67" s="53" t="e">
        <f>#REF!</f>
        <v>#REF!</v>
      </c>
      <c r="Z67" s="53"/>
      <c r="AC67" s="44"/>
      <c r="AD67" s="50"/>
    </row>
    <row r="68" spans="1:30" s="51" customFormat="1" ht="21.75" hidden="1" customHeight="1" x14ac:dyDescent="0.25">
      <c r="A68" s="45">
        <v>57</v>
      </c>
      <c r="B68" s="46" t="s">
        <v>222</v>
      </c>
      <c r="C68" s="46" t="s">
        <v>122</v>
      </c>
      <c r="D68" s="47">
        <f>'[6]PANDU SENJAYA'!$D$29</f>
        <v>136000000</v>
      </c>
      <c r="E68" s="48">
        <f>'[6]PANDU SENJAYA'!$E$29</f>
        <v>44222</v>
      </c>
      <c r="F68" s="45">
        <v>18</v>
      </c>
      <c r="G68" s="43">
        <v>18</v>
      </c>
      <c r="H68" s="43">
        <v>0</v>
      </c>
      <c r="I68" s="47"/>
      <c r="J68" s="47"/>
      <c r="K68" s="47"/>
      <c r="L68" s="47">
        <f>'[1]LAP TUNGGAKAN'!$E$188</f>
        <v>29838500</v>
      </c>
      <c r="M68" s="47"/>
      <c r="N68" s="47">
        <f>L68+M68</f>
        <v>29838500</v>
      </c>
      <c r="P68" s="68" t="s">
        <v>123</v>
      </c>
      <c r="Q68" s="94" t="s">
        <v>252</v>
      </c>
      <c r="R68" s="94"/>
      <c r="S68" s="94" t="s">
        <v>253</v>
      </c>
      <c r="T68" s="54"/>
      <c r="U68" s="54"/>
      <c r="V68" s="54"/>
      <c r="W68" s="52"/>
      <c r="X68" s="53"/>
      <c r="Z68" s="53"/>
      <c r="AC68" s="44"/>
      <c r="AD68" s="50"/>
    </row>
    <row r="69" spans="1:30" s="51" customFormat="1" ht="21.75" hidden="1" customHeight="1" x14ac:dyDescent="0.25">
      <c r="A69" s="45">
        <v>58</v>
      </c>
      <c r="B69" s="46" t="s">
        <v>101</v>
      </c>
      <c r="C69" s="46" t="s">
        <v>124</v>
      </c>
      <c r="D69" s="47">
        <v>98000000</v>
      </c>
      <c r="E69" s="48">
        <v>44246</v>
      </c>
      <c r="F69" s="45">
        <v>18</v>
      </c>
      <c r="G69" s="43">
        <v>19</v>
      </c>
      <c r="H69" s="43">
        <v>0</v>
      </c>
      <c r="I69" s="47">
        <v>0</v>
      </c>
      <c r="J69" s="47">
        <v>0</v>
      </c>
      <c r="K69" s="47">
        <f>I69+J69</f>
        <v>0</v>
      </c>
      <c r="L69" s="47">
        <f>'[1]LAP TUNGGAKAN'!$E$224</f>
        <v>7417500</v>
      </c>
      <c r="M69" s="47"/>
      <c r="N69" s="47">
        <f>L69+M69</f>
        <v>7417500</v>
      </c>
      <c r="P69" s="68"/>
      <c r="Q69" s="94" t="s">
        <v>252</v>
      </c>
      <c r="R69" s="94"/>
      <c r="S69" s="94" t="s">
        <v>253</v>
      </c>
      <c r="T69" s="54"/>
      <c r="U69" s="54"/>
      <c r="V69" s="54"/>
      <c r="W69" s="52"/>
      <c r="X69" s="53"/>
      <c r="Z69" s="53"/>
      <c r="AC69" s="44"/>
      <c r="AD69" s="50"/>
    </row>
    <row r="70" spans="1:30" s="51" customFormat="1" ht="21.75" hidden="1" customHeight="1" x14ac:dyDescent="0.25">
      <c r="A70" s="45">
        <v>59</v>
      </c>
      <c r="B70" s="46" t="s">
        <v>101</v>
      </c>
      <c r="C70" s="46" t="s">
        <v>125</v>
      </c>
      <c r="D70" s="47">
        <v>116000000</v>
      </c>
      <c r="E70" s="48">
        <v>44400</v>
      </c>
      <c r="F70" s="45">
        <v>18</v>
      </c>
      <c r="G70" s="43">
        <v>23</v>
      </c>
      <c r="H70" s="43">
        <v>0</v>
      </c>
      <c r="I70" s="47">
        <v>0</v>
      </c>
      <c r="J70" s="47">
        <v>0</v>
      </c>
      <c r="K70" s="47">
        <f t="shared" ref="K70:K71" si="7">I70+J70</f>
        <v>0</v>
      </c>
      <c r="L70" s="47">
        <f>'[1]LAP TUNGGAKAN'!$E$225</f>
        <v>7039500</v>
      </c>
      <c r="M70" s="47"/>
      <c r="N70" s="47">
        <f t="shared" ref="N70:N183" si="8">L70+M70</f>
        <v>7039500</v>
      </c>
      <c r="P70" s="68"/>
      <c r="Q70" s="94" t="s">
        <v>252</v>
      </c>
      <c r="R70" s="94"/>
      <c r="S70" s="94" t="s">
        <v>253</v>
      </c>
      <c r="T70" s="54"/>
      <c r="U70" s="54"/>
      <c r="V70" s="54"/>
      <c r="W70" s="52"/>
      <c r="X70" s="53"/>
      <c r="Z70" s="53"/>
      <c r="AC70" s="44"/>
      <c r="AD70" s="50"/>
    </row>
    <row r="71" spans="1:30" s="51" customFormat="1" ht="21.75" hidden="1" customHeight="1" x14ac:dyDescent="0.25">
      <c r="A71" s="45">
        <v>60</v>
      </c>
      <c r="B71" s="46" t="s">
        <v>60</v>
      </c>
      <c r="C71" s="46" t="s">
        <v>126</v>
      </c>
      <c r="D71" s="47">
        <v>149000000</v>
      </c>
      <c r="E71" s="48">
        <v>44433</v>
      </c>
      <c r="F71" s="45">
        <v>18</v>
      </c>
      <c r="G71" s="43">
        <v>24</v>
      </c>
      <c r="H71" s="43">
        <v>0</v>
      </c>
      <c r="I71" s="47">
        <v>0</v>
      </c>
      <c r="J71" s="47">
        <v>0</v>
      </c>
      <c r="K71" s="47">
        <f t="shared" si="7"/>
        <v>0</v>
      </c>
      <c r="L71" s="47">
        <f>'[1]LAP TUNGGAKAN'!$E$153</f>
        <v>89537000</v>
      </c>
      <c r="M71" s="47"/>
      <c r="N71" s="47">
        <f t="shared" si="8"/>
        <v>89537000</v>
      </c>
      <c r="P71" s="68" t="s">
        <v>127</v>
      </c>
      <c r="Q71" s="94" t="s">
        <v>252</v>
      </c>
      <c r="R71" s="94"/>
      <c r="S71" s="94" t="s">
        <v>253</v>
      </c>
      <c r="T71" s="54"/>
      <c r="U71" s="54"/>
      <c r="V71" s="54"/>
      <c r="W71" s="52"/>
      <c r="X71" s="53"/>
      <c r="Z71" s="53"/>
      <c r="AC71" s="44"/>
      <c r="AD71" s="50"/>
    </row>
    <row r="72" spans="1:30" s="49" customFormat="1" ht="21.75" hidden="1" customHeight="1" x14ac:dyDescent="0.25">
      <c r="A72" s="45">
        <v>61</v>
      </c>
      <c r="B72" s="46" t="s">
        <v>60</v>
      </c>
      <c r="C72" s="46" t="s">
        <v>128</v>
      </c>
      <c r="D72" s="47">
        <v>96000000</v>
      </c>
      <c r="E72" s="48">
        <v>44428</v>
      </c>
      <c r="F72" s="45">
        <v>18</v>
      </c>
      <c r="G72" s="43">
        <v>20</v>
      </c>
      <c r="H72" s="43">
        <v>0</v>
      </c>
      <c r="I72" s="47">
        <v>0</v>
      </c>
      <c r="J72" s="47">
        <v>0</v>
      </c>
      <c r="K72" s="47">
        <f>I72+J72</f>
        <v>0</v>
      </c>
      <c r="L72" s="47">
        <f>'[1]LAP TUNGGAKAN'!$E$152</f>
        <v>10213000</v>
      </c>
      <c r="M72" s="47"/>
      <c r="N72" s="47">
        <f t="shared" si="8"/>
        <v>10213000</v>
      </c>
      <c r="P72" s="69" t="s">
        <v>127</v>
      </c>
      <c r="Q72" s="95" t="s">
        <v>252</v>
      </c>
      <c r="R72" s="95"/>
      <c r="S72" s="95" t="s">
        <v>253</v>
      </c>
      <c r="T72" s="88"/>
      <c r="U72" s="88"/>
      <c r="V72" s="88"/>
      <c r="W72" s="77"/>
      <c r="AC72" s="44"/>
      <c r="AD72" s="50"/>
    </row>
    <row r="73" spans="1:30" s="49" customFormat="1" ht="21.75" hidden="1" customHeight="1" x14ac:dyDescent="0.25">
      <c r="A73" s="45">
        <v>62</v>
      </c>
      <c r="B73" s="46" t="s">
        <v>60</v>
      </c>
      <c r="C73" s="46" t="s">
        <v>129</v>
      </c>
      <c r="D73" s="47">
        <v>86000000</v>
      </c>
      <c r="E73" s="48">
        <v>44463</v>
      </c>
      <c r="F73" s="45">
        <v>18</v>
      </c>
      <c r="G73" s="43">
        <v>24</v>
      </c>
      <c r="H73" s="43">
        <v>0</v>
      </c>
      <c r="I73" s="47">
        <v>0</v>
      </c>
      <c r="J73" s="47">
        <v>0</v>
      </c>
      <c r="K73" s="47">
        <f>I73+J73</f>
        <v>0</v>
      </c>
      <c r="L73" s="47">
        <f>'[1]LAP TUNGGAKAN'!$E$127</f>
        <v>19108000</v>
      </c>
      <c r="M73" s="47">
        <f>'[1]LAP TUNGGAKAN'!$F$127</f>
        <v>1116000</v>
      </c>
      <c r="N73" s="47">
        <f t="shared" si="8"/>
        <v>20224000</v>
      </c>
      <c r="P73" s="69"/>
      <c r="Q73" s="95" t="s">
        <v>252</v>
      </c>
      <c r="R73" s="95"/>
      <c r="S73" s="95" t="s">
        <v>253</v>
      </c>
      <c r="T73" s="88"/>
      <c r="U73" s="88"/>
      <c r="V73" s="88"/>
      <c r="W73" s="77"/>
      <c r="AC73" s="44"/>
      <c r="AD73" s="50"/>
    </row>
    <row r="74" spans="1:30" s="49" customFormat="1" ht="21.75" hidden="1" customHeight="1" x14ac:dyDescent="0.25">
      <c r="A74" s="45">
        <v>63</v>
      </c>
      <c r="B74" s="46" t="s">
        <v>60</v>
      </c>
      <c r="C74" s="46" t="s">
        <v>130</v>
      </c>
      <c r="D74" s="47">
        <v>58000000</v>
      </c>
      <c r="E74" s="48">
        <v>44494</v>
      </c>
      <c r="F74" s="45">
        <v>18</v>
      </c>
      <c r="G74" s="43">
        <v>24</v>
      </c>
      <c r="H74" s="43">
        <v>0</v>
      </c>
      <c r="I74" s="47">
        <v>0</v>
      </c>
      <c r="J74" s="47">
        <v>0</v>
      </c>
      <c r="K74" s="47">
        <f>I74+J74</f>
        <v>0</v>
      </c>
      <c r="L74" s="47">
        <f>'[1]LAP TUNGGAKAN'!$E$157</f>
        <v>16107500</v>
      </c>
      <c r="M74" s="47">
        <f>'[1]LAP TUNGGAKAN'!$F$157</f>
        <v>2270000</v>
      </c>
      <c r="N74" s="47">
        <f t="shared" si="8"/>
        <v>18377500</v>
      </c>
      <c r="P74" s="67"/>
      <c r="Q74" s="93" t="s">
        <v>252</v>
      </c>
      <c r="R74" s="93"/>
      <c r="S74" s="93" t="s">
        <v>253</v>
      </c>
      <c r="T74" s="58"/>
      <c r="U74" s="58"/>
      <c r="V74" s="58"/>
      <c r="W74" s="77"/>
      <c r="AC74" s="44"/>
      <c r="AD74" s="50"/>
    </row>
    <row r="75" spans="1:30" s="49" customFormat="1" ht="21.75" customHeight="1" x14ac:dyDescent="0.25">
      <c r="A75" s="45">
        <v>64</v>
      </c>
      <c r="B75" s="46" t="s">
        <v>60</v>
      </c>
      <c r="C75" s="46" t="s">
        <v>131</v>
      </c>
      <c r="D75" s="47">
        <v>105000000</v>
      </c>
      <c r="E75" s="48">
        <v>44510</v>
      </c>
      <c r="F75" s="45">
        <v>18</v>
      </c>
      <c r="G75" s="43">
        <v>10</v>
      </c>
      <c r="H75" s="43">
        <v>0</v>
      </c>
      <c r="I75" s="47">
        <v>0</v>
      </c>
      <c r="J75" s="47">
        <v>0</v>
      </c>
      <c r="K75" s="47">
        <f t="shared" si="0"/>
        <v>0</v>
      </c>
      <c r="L75" s="47">
        <f>'[1]LAP TUNGGAKAN'!$E$126</f>
        <v>8510000</v>
      </c>
      <c r="M75" s="47"/>
      <c r="N75" s="47">
        <f t="shared" si="8"/>
        <v>8510000</v>
      </c>
      <c r="P75" s="67" t="s">
        <v>132</v>
      </c>
      <c r="Q75" s="93" t="s">
        <v>252</v>
      </c>
      <c r="R75" s="93"/>
      <c r="S75" s="93" t="s">
        <v>253</v>
      </c>
      <c r="T75" s="58"/>
      <c r="U75" s="58"/>
      <c r="V75" s="58"/>
      <c r="W75" s="80"/>
      <c r="X75" s="55"/>
      <c r="Z75" s="50"/>
      <c r="AC75" s="44"/>
      <c r="AD75" s="50"/>
    </row>
    <row r="76" spans="1:30" s="49" customFormat="1" ht="21.75" customHeight="1" x14ac:dyDescent="0.25">
      <c r="A76" s="45">
        <v>65</v>
      </c>
      <c r="B76" s="46" t="s">
        <v>60</v>
      </c>
      <c r="C76" s="46" t="s">
        <v>133</v>
      </c>
      <c r="D76" s="47">
        <v>100000000</v>
      </c>
      <c r="E76" s="48">
        <v>44510</v>
      </c>
      <c r="F76" s="45">
        <v>18</v>
      </c>
      <c r="G76" s="43">
        <v>10</v>
      </c>
      <c r="H76" s="43">
        <v>0</v>
      </c>
      <c r="I76" s="47">
        <v>0</v>
      </c>
      <c r="J76" s="47">
        <v>0</v>
      </c>
      <c r="K76" s="47">
        <f t="shared" si="0"/>
        <v>0</v>
      </c>
      <c r="L76" s="47">
        <f>'[1]LAP TUNGGAKAN'!$E$119</f>
        <v>13102000</v>
      </c>
      <c r="M76" s="47"/>
      <c r="N76" s="47">
        <f t="shared" si="8"/>
        <v>13102000</v>
      </c>
      <c r="P76" s="67" t="s">
        <v>132</v>
      </c>
      <c r="Q76" s="93"/>
      <c r="R76" s="93"/>
      <c r="S76" s="93" t="s">
        <v>253</v>
      </c>
      <c r="T76" s="58"/>
      <c r="U76" s="58"/>
      <c r="V76" s="58"/>
      <c r="W76" s="80"/>
      <c r="X76" s="55"/>
      <c r="Z76" s="50"/>
      <c r="AC76" s="44"/>
      <c r="AD76" s="50"/>
    </row>
    <row r="77" spans="1:30" s="49" customFormat="1" ht="21.75" hidden="1" customHeight="1" x14ac:dyDescent="0.25">
      <c r="A77" s="45">
        <v>66</v>
      </c>
      <c r="B77" s="46" t="s">
        <v>60</v>
      </c>
      <c r="C77" s="46" t="s">
        <v>134</v>
      </c>
      <c r="D77" s="47">
        <v>72000000</v>
      </c>
      <c r="E77" s="48">
        <v>44526</v>
      </c>
      <c r="F77" s="45">
        <v>18</v>
      </c>
      <c r="G77" s="43">
        <v>24</v>
      </c>
      <c r="H77" s="43">
        <v>0</v>
      </c>
      <c r="I77" s="47">
        <v>0</v>
      </c>
      <c r="J77" s="47">
        <v>0</v>
      </c>
      <c r="K77" s="47">
        <f t="shared" si="0"/>
        <v>0</v>
      </c>
      <c r="L77" s="47">
        <f>'[1]LAP TUNGGAKAN'!$E$158</f>
        <v>24000000</v>
      </c>
      <c r="M77" s="47">
        <f>'[1]LAP TUNGGAKAN'!$F$158</f>
        <v>2264000</v>
      </c>
      <c r="N77" s="47">
        <f t="shared" si="8"/>
        <v>26264000</v>
      </c>
      <c r="P77" s="67" t="s">
        <v>132</v>
      </c>
      <c r="Q77" s="93"/>
      <c r="R77" s="93"/>
      <c r="S77" s="93"/>
      <c r="T77" s="58"/>
      <c r="U77" s="58"/>
      <c r="V77" s="58"/>
      <c r="W77" s="77"/>
      <c r="Z77" s="50"/>
      <c r="AC77" s="44"/>
      <c r="AD77" s="50"/>
    </row>
    <row r="78" spans="1:30" s="51" customFormat="1" ht="23.25" hidden="1" customHeight="1" x14ac:dyDescent="0.25">
      <c r="A78" s="45">
        <v>67</v>
      </c>
      <c r="B78" s="46" t="s">
        <v>60</v>
      </c>
      <c r="C78" s="46" t="s">
        <v>135</v>
      </c>
      <c r="D78" s="47">
        <v>57000000</v>
      </c>
      <c r="E78" s="48">
        <v>44554</v>
      </c>
      <c r="F78" s="45">
        <v>18</v>
      </c>
      <c r="G78" s="43">
        <v>24</v>
      </c>
      <c r="H78" s="43">
        <v>0</v>
      </c>
      <c r="I78" s="47">
        <v>0</v>
      </c>
      <c r="J78" s="47">
        <v>0</v>
      </c>
      <c r="K78" s="47">
        <f t="shared" si="0"/>
        <v>0</v>
      </c>
      <c r="L78" s="47">
        <f>'[1]LAP TUNGGAKAN'!$E$128</f>
        <v>22169000</v>
      </c>
      <c r="M78" s="47">
        <f>'[1]LAP TUNGGAKAN'!$F$128</f>
        <v>3996000</v>
      </c>
      <c r="N78" s="47">
        <f t="shared" si="8"/>
        <v>26165000</v>
      </c>
      <c r="P78" s="70" t="s">
        <v>136</v>
      </c>
      <c r="Q78" s="96"/>
      <c r="R78" s="96"/>
      <c r="S78" s="96"/>
      <c r="T78" s="52"/>
      <c r="U78" s="52"/>
      <c r="V78" s="52"/>
      <c r="W78" s="79"/>
      <c r="Z78" s="57"/>
      <c r="AC78" s="43"/>
      <c r="AD78" s="57"/>
    </row>
    <row r="79" spans="1:30" s="49" customFormat="1" ht="23.25" hidden="1" customHeight="1" x14ac:dyDescent="0.25">
      <c r="A79" s="45">
        <v>68</v>
      </c>
      <c r="B79" s="46" t="s">
        <v>60</v>
      </c>
      <c r="C79" s="46" t="s">
        <v>137</v>
      </c>
      <c r="D79" s="47">
        <v>146000000</v>
      </c>
      <c r="E79" s="48">
        <v>44554</v>
      </c>
      <c r="F79" s="45">
        <v>18</v>
      </c>
      <c r="G79" s="43">
        <v>24</v>
      </c>
      <c r="H79" s="43">
        <v>0</v>
      </c>
      <c r="I79" s="47">
        <v>0</v>
      </c>
      <c r="J79" s="47">
        <v>0</v>
      </c>
      <c r="K79" s="47">
        <f t="shared" si="0"/>
        <v>0</v>
      </c>
      <c r="L79" s="47">
        <f>'[1]LAP TUNGGAKAN'!$E$120</f>
        <v>52685000</v>
      </c>
      <c r="M79" s="47"/>
      <c r="N79" s="47">
        <f t="shared" si="8"/>
        <v>52685000</v>
      </c>
      <c r="P79" s="69" t="s">
        <v>136</v>
      </c>
      <c r="Q79" s="95"/>
      <c r="R79" s="95"/>
      <c r="S79" s="95"/>
      <c r="T79" s="88"/>
      <c r="U79" s="88"/>
      <c r="V79" s="88"/>
      <c r="W79" s="77"/>
      <c r="Z79" s="50"/>
      <c r="AC79" s="44"/>
      <c r="AD79" s="50"/>
    </row>
    <row r="80" spans="1:30" s="51" customFormat="1" ht="23.25" hidden="1" customHeight="1" x14ac:dyDescent="0.25">
      <c r="A80" s="45">
        <v>69</v>
      </c>
      <c r="B80" s="46" t="s">
        <v>60</v>
      </c>
      <c r="C80" s="46" t="s">
        <v>138</v>
      </c>
      <c r="D80" s="47">
        <v>86000000</v>
      </c>
      <c r="E80" s="48">
        <v>44586</v>
      </c>
      <c r="F80" s="45">
        <v>18</v>
      </c>
      <c r="G80" s="43">
        <v>24</v>
      </c>
      <c r="H80" s="43">
        <v>0</v>
      </c>
      <c r="I80" s="47">
        <v>0</v>
      </c>
      <c r="J80" s="47">
        <v>0</v>
      </c>
      <c r="K80" s="47">
        <f t="shared" si="0"/>
        <v>0</v>
      </c>
      <c r="L80" s="47">
        <f>'[1]LAP TUNGGAKAN'!$E$144</f>
        <v>37909000</v>
      </c>
      <c r="M80" s="47"/>
      <c r="N80" s="47">
        <f t="shared" si="8"/>
        <v>37909000</v>
      </c>
      <c r="P80" s="70"/>
      <c r="Q80" s="96"/>
      <c r="R80" s="96"/>
      <c r="S80" s="96"/>
      <c r="T80" s="52"/>
      <c r="U80" s="52"/>
      <c r="V80" s="52"/>
      <c r="W80" s="79"/>
      <c r="Z80" s="57"/>
      <c r="AC80" s="43"/>
      <c r="AD80" s="57"/>
    </row>
    <row r="81" spans="1:30" s="49" customFormat="1" ht="21.75" hidden="1" customHeight="1" x14ac:dyDescent="0.25">
      <c r="A81" s="45">
        <v>70</v>
      </c>
      <c r="B81" s="46" t="s">
        <v>60</v>
      </c>
      <c r="C81" s="46" t="s">
        <v>139</v>
      </c>
      <c r="D81" s="47">
        <v>86000000</v>
      </c>
      <c r="E81" s="48">
        <v>44586</v>
      </c>
      <c r="F81" s="45">
        <v>18</v>
      </c>
      <c r="G81" s="43">
        <v>24</v>
      </c>
      <c r="H81" s="43">
        <v>0</v>
      </c>
      <c r="I81" s="47">
        <v>0</v>
      </c>
      <c r="J81" s="47">
        <v>0</v>
      </c>
      <c r="K81" s="47">
        <f t="shared" si="0"/>
        <v>0</v>
      </c>
      <c r="L81" s="47">
        <f>'[1]LAP TUNGGAKAN'!$E$138</f>
        <v>15771500</v>
      </c>
      <c r="M81" s="47"/>
      <c r="N81" s="47">
        <f t="shared" si="8"/>
        <v>15771500</v>
      </c>
      <c r="P81" s="69"/>
      <c r="Q81" s="95"/>
      <c r="R81" s="95"/>
      <c r="S81" s="95"/>
      <c r="T81" s="88"/>
      <c r="U81" s="88"/>
      <c r="V81" s="88"/>
      <c r="W81" s="77"/>
      <c r="Z81" s="50"/>
      <c r="AC81" s="44"/>
      <c r="AD81" s="50"/>
    </row>
    <row r="82" spans="1:30" s="49" customFormat="1" ht="21.75" hidden="1" customHeight="1" x14ac:dyDescent="0.25">
      <c r="A82" s="45">
        <v>71</v>
      </c>
      <c r="B82" s="46" t="s">
        <v>60</v>
      </c>
      <c r="C82" s="46" t="s">
        <v>140</v>
      </c>
      <c r="D82" s="47">
        <v>61000000</v>
      </c>
      <c r="E82" s="48">
        <v>44586</v>
      </c>
      <c r="F82" s="45">
        <v>18</v>
      </c>
      <c r="G82" s="43">
        <v>24</v>
      </c>
      <c r="H82" s="43">
        <v>0</v>
      </c>
      <c r="I82" s="47">
        <v>0</v>
      </c>
      <c r="J82" s="47">
        <v>0</v>
      </c>
      <c r="K82" s="47">
        <f t="shared" si="0"/>
        <v>0</v>
      </c>
      <c r="L82" s="47">
        <f>'[1]LAP TUNGGAKAN'!$E$159</f>
        <v>16414000</v>
      </c>
      <c r="M82" s="47"/>
      <c r="N82" s="47">
        <f t="shared" si="8"/>
        <v>16414000</v>
      </c>
      <c r="P82" s="69"/>
      <c r="Q82" s="95"/>
      <c r="R82" s="95"/>
      <c r="S82" s="95"/>
      <c r="T82" s="88"/>
      <c r="U82" s="88"/>
      <c r="V82" s="88"/>
      <c r="W82" s="77"/>
      <c r="Z82" s="50"/>
      <c r="AC82" s="44"/>
      <c r="AD82" s="50"/>
    </row>
    <row r="83" spans="1:30" s="51" customFormat="1" ht="21.75" hidden="1" customHeight="1" x14ac:dyDescent="0.25">
      <c r="A83" s="45">
        <v>72</v>
      </c>
      <c r="B83" s="46" t="s">
        <v>60</v>
      </c>
      <c r="C83" s="46" t="s">
        <v>141</v>
      </c>
      <c r="D83" s="47">
        <v>152000000</v>
      </c>
      <c r="E83" s="48">
        <v>44609</v>
      </c>
      <c r="F83" s="45">
        <v>18</v>
      </c>
      <c r="G83" s="43">
        <v>17</v>
      </c>
      <c r="H83" s="43">
        <v>0</v>
      </c>
      <c r="I83" s="47">
        <v>0</v>
      </c>
      <c r="J83" s="47">
        <v>0</v>
      </c>
      <c r="K83" s="47">
        <f t="shared" si="0"/>
        <v>0</v>
      </c>
      <c r="L83" s="47">
        <f>'[1]LAP TUNGGAKAN'!$E$121</f>
        <v>53652500</v>
      </c>
      <c r="M83" s="47"/>
      <c r="N83" s="47">
        <f t="shared" si="8"/>
        <v>53652500</v>
      </c>
      <c r="P83" s="70"/>
      <c r="Q83" s="96"/>
      <c r="R83" s="96"/>
      <c r="S83" s="96"/>
      <c r="T83" s="52"/>
      <c r="U83" s="52"/>
      <c r="V83" s="52"/>
      <c r="W83" s="54"/>
      <c r="X83" s="53"/>
      <c r="Z83" s="50"/>
      <c r="AC83" s="44"/>
      <c r="AD83" s="50"/>
    </row>
    <row r="84" spans="1:30" s="51" customFormat="1" ht="21.75" hidden="1" customHeight="1" x14ac:dyDescent="0.25">
      <c r="A84" s="45">
        <v>73</v>
      </c>
      <c r="B84" s="46" t="s">
        <v>60</v>
      </c>
      <c r="C84" s="46" t="s">
        <v>142</v>
      </c>
      <c r="D84" s="47">
        <v>151000000</v>
      </c>
      <c r="E84" s="48">
        <v>44609</v>
      </c>
      <c r="F84" s="45">
        <v>18</v>
      </c>
      <c r="G84" s="43">
        <v>17</v>
      </c>
      <c r="H84" s="43">
        <v>0</v>
      </c>
      <c r="I84" s="47">
        <v>0</v>
      </c>
      <c r="J84" s="47">
        <v>0</v>
      </c>
      <c r="K84" s="47">
        <f t="shared" si="0"/>
        <v>0</v>
      </c>
      <c r="L84" s="47">
        <f>'[1]LAP TUNGGAKAN'!$E$141</f>
        <v>75499000</v>
      </c>
      <c r="M84" s="47">
        <f>'[1]LAP TUNGGAKAN'!$F$141</f>
        <v>7771000</v>
      </c>
      <c r="N84" s="47">
        <f t="shared" si="8"/>
        <v>83270000</v>
      </c>
      <c r="P84" s="70"/>
      <c r="Q84" s="96"/>
      <c r="R84" s="96"/>
      <c r="S84" s="96"/>
      <c r="T84" s="52"/>
      <c r="U84" s="52"/>
      <c r="V84" s="52"/>
      <c r="W84" s="54"/>
      <c r="X84" s="53"/>
      <c r="Z84" s="50"/>
      <c r="AC84" s="44"/>
      <c r="AD84" s="50"/>
    </row>
    <row r="85" spans="1:30" s="51" customFormat="1" ht="21.75" hidden="1" customHeight="1" x14ac:dyDescent="0.25">
      <c r="A85" s="45">
        <v>74</v>
      </c>
      <c r="B85" s="46" t="s">
        <v>71</v>
      </c>
      <c r="C85" s="46" t="s">
        <v>143</v>
      </c>
      <c r="D85" s="47">
        <v>125500000</v>
      </c>
      <c r="E85" s="48">
        <v>44637</v>
      </c>
      <c r="F85" s="45">
        <v>18</v>
      </c>
      <c r="G85" s="43">
        <v>17</v>
      </c>
      <c r="H85" s="43">
        <v>0</v>
      </c>
      <c r="I85" s="47">
        <v>0</v>
      </c>
      <c r="J85" s="47">
        <v>0</v>
      </c>
      <c r="K85" s="47">
        <f t="shared" si="0"/>
        <v>0</v>
      </c>
      <c r="L85" s="47">
        <f>'[1]LAP TUNGGAKAN'!$E$22</f>
        <v>995500</v>
      </c>
      <c r="M85" s="47"/>
      <c r="N85" s="47">
        <f t="shared" si="8"/>
        <v>995500</v>
      </c>
      <c r="P85" s="70"/>
      <c r="Q85" s="96"/>
      <c r="R85" s="96"/>
      <c r="S85" s="96"/>
      <c r="T85" s="52"/>
      <c r="U85" s="52"/>
      <c r="V85" s="52"/>
      <c r="W85" s="54"/>
      <c r="X85" s="53"/>
      <c r="Z85" s="50"/>
      <c r="AC85" s="44"/>
      <c r="AD85" s="50"/>
    </row>
    <row r="86" spans="1:30" s="49" customFormat="1" ht="21.75" hidden="1" customHeight="1" x14ac:dyDescent="0.25">
      <c r="A86" s="45">
        <v>75</v>
      </c>
      <c r="B86" s="46" t="s">
        <v>71</v>
      </c>
      <c r="C86" s="46" t="s">
        <v>199</v>
      </c>
      <c r="D86" s="47">
        <v>80000000</v>
      </c>
      <c r="E86" s="48">
        <v>44736</v>
      </c>
      <c r="F86" s="45">
        <v>18</v>
      </c>
      <c r="G86" s="43">
        <v>24</v>
      </c>
      <c r="H86" s="43">
        <v>0</v>
      </c>
      <c r="I86" s="47">
        <v>0</v>
      </c>
      <c r="J86" s="47">
        <v>0</v>
      </c>
      <c r="K86" s="47">
        <f>I86+J86</f>
        <v>0</v>
      </c>
      <c r="L86" s="47">
        <f>'[1]LAP TUNGGAKAN'!$E$23</f>
        <v>14950500</v>
      </c>
      <c r="M86" s="47"/>
      <c r="N86" s="47">
        <f>L86+M86</f>
        <v>14950500</v>
      </c>
      <c r="P86" s="69"/>
      <c r="Q86" s="95"/>
      <c r="R86" s="95"/>
      <c r="S86" s="95"/>
      <c r="T86" s="88"/>
      <c r="U86" s="88"/>
      <c r="V86" s="88"/>
      <c r="W86" s="77"/>
      <c r="Z86" s="50">
        <f>H86+1</f>
        <v>1</v>
      </c>
      <c r="AC86" s="44"/>
      <c r="AD86" s="50"/>
    </row>
    <row r="87" spans="1:30" s="49" customFormat="1" ht="21.75" hidden="1" customHeight="1" x14ac:dyDescent="0.25">
      <c r="A87" s="45">
        <v>76</v>
      </c>
      <c r="B87" s="46" t="s">
        <v>144</v>
      </c>
      <c r="C87" s="46" t="s">
        <v>145</v>
      </c>
      <c r="D87" s="47">
        <v>64000000</v>
      </c>
      <c r="E87" s="48">
        <v>44645</v>
      </c>
      <c r="F87" s="45">
        <v>18</v>
      </c>
      <c r="G87" s="43">
        <v>24</v>
      </c>
      <c r="H87" s="43">
        <v>0</v>
      </c>
      <c r="I87" s="47">
        <v>0</v>
      </c>
      <c r="J87" s="47">
        <v>0</v>
      </c>
      <c r="K87" s="47">
        <f t="shared" si="0"/>
        <v>0</v>
      </c>
      <c r="L87" s="47">
        <f>'[1]LAP TUNGGAKAN'!$E$240</f>
        <v>10027000</v>
      </c>
      <c r="M87" s="47"/>
      <c r="N87" s="47">
        <f t="shared" si="8"/>
        <v>10027000</v>
      </c>
      <c r="P87" s="69"/>
      <c r="Q87" s="95"/>
      <c r="R87" s="95"/>
      <c r="S87" s="95"/>
      <c r="T87" s="88"/>
      <c r="U87" s="88"/>
      <c r="V87" s="88"/>
      <c r="W87" s="77"/>
      <c r="X87" s="53"/>
      <c r="Z87" s="50"/>
      <c r="AC87" s="44"/>
      <c r="AD87" s="50"/>
    </row>
    <row r="88" spans="1:30" s="49" customFormat="1" ht="21.75" hidden="1" customHeight="1" x14ac:dyDescent="0.25">
      <c r="A88" s="45">
        <v>77</v>
      </c>
      <c r="B88" s="46" t="s">
        <v>60</v>
      </c>
      <c r="C88" s="46" t="s">
        <v>146</v>
      </c>
      <c r="D88" s="47">
        <v>59000000</v>
      </c>
      <c r="E88" s="48">
        <v>44645</v>
      </c>
      <c r="F88" s="45">
        <v>18</v>
      </c>
      <c r="G88" s="43">
        <v>24</v>
      </c>
      <c r="H88" s="43">
        <v>0</v>
      </c>
      <c r="I88" s="47">
        <v>0</v>
      </c>
      <c r="J88" s="47">
        <v>0</v>
      </c>
      <c r="K88" s="47">
        <f t="shared" si="0"/>
        <v>0</v>
      </c>
      <c r="L88" s="47">
        <f>'[1]LAP TUNGGAKAN'!$E$132</f>
        <v>9689000</v>
      </c>
      <c r="M88" s="47"/>
      <c r="N88" s="47">
        <f t="shared" si="8"/>
        <v>9689000</v>
      </c>
      <c r="P88" s="69"/>
      <c r="Q88" s="95"/>
      <c r="R88" s="95"/>
      <c r="S88" s="95"/>
      <c r="T88" s="88"/>
      <c r="U88" s="88"/>
      <c r="V88" s="88"/>
      <c r="W88" s="77"/>
      <c r="Z88" s="50"/>
      <c r="AC88" s="44"/>
      <c r="AD88" s="50"/>
    </row>
    <row r="89" spans="1:30" s="49" customFormat="1" ht="21.75" hidden="1" customHeight="1" x14ac:dyDescent="0.25">
      <c r="A89" s="45">
        <v>78</v>
      </c>
      <c r="B89" s="46" t="s">
        <v>60</v>
      </c>
      <c r="C89" s="46" t="s">
        <v>147</v>
      </c>
      <c r="D89" s="47">
        <v>67000000</v>
      </c>
      <c r="E89" s="48">
        <v>44645</v>
      </c>
      <c r="F89" s="45">
        <v>18</v>
      </c>
      <c r="G89" s="43">
        <v>24</v>
      </c>
      <c r="H89" s="43">
        <v>0</v>
      </c>
      <c r="I89" s="47">
        <v>0</v>
      </c>
      <c r="J89" s="47">
        <v>0</v>
      </c>
      <c r="K89" s="47">
        <f t="shared" si="0"/>
        <v>0</v>
      </c>
      <c r="L89" s="47">
        <f>'[1]LAP TUNGGAKAN'!$E$140</f>
        <v>35015000</v>
      </c>
      <c r="M89" s="47"/>
      <c r="N89" s="47">
        <f t="shared" si="8"/>
        <v>35015000</v>
      </c>
      <c r="P89" s="69"/>
      <c r="Q89" s="95"/>
      <c r="R89" s="95"/>
      <c r="S89" s="95"/>
      <c r="T89" s="88"/>
      <c r="U89" s="88"/>
      <c r="V89" s="88"/>
      <c r="W89" s="77"/>
      <c r="Z89" s="50"/>
      <c r="AC89" s="44"/>
      <c r="AD89" s="50"/>
    </row>
    <row r="90" spans="1:30" s="49" customFormat="1" ht="21.75" hidden="1" customHeight="1" x14ac:dyDescent="0.25">
      <c r="A90" s="45">
        <v>79</v>
      </c>
      <c r="B90" s="46" t="s">
        <v>60</v>
      </c>
      <c r="C90" s="46" t="s">
        <v>148</v>
      </c>
      <c r="D90" s="47">
        <v>91000000</v>
      </c>
      <c r="E90" s="48">
        <v>44645</v>
      </c>
      <c r="F90" s="45">
        <v>18</v>
      </c>
      <c r="G90" s="43">
        <v>24</v>
      </c>
      <c r="H90" s="43">
        <v>0</v>
      </c>
      <c r="I90" s="47">
        <v>0</v>
      </c>
      <c r="J90" s="47">
        <v>0</v>
      </c>
      <c r="K90" s="47">
        <f t="shared" si="0"/>
        <v>0</v>
      </c>
      <c r="L90" s="47">
        <f>'[1]LAP TUNGGAKAN'!$E$146</f>
        <v>49467000</v>
      </c>
      <c r="M90" s="47">
        <f>'[1]LAP TUNGGAKAN'!$F$146</f>
        <v>4454000</v>
      </c>
      <c r="N90" s="47">
        <f t="shared" si="8"/>
        <v>53921000</v>
      </c>
      <c r="P90" s="69"/>
      <c r="Q90" s="95"/>
      <c r="R90" s="95"/>
      <c r="S90" s="95"/>
      <c r="T90" s="88"/>
      <c r="U90" s="88"/>
      <c r="V90" s="88"/>
      <c r="W90" s="77"/>
      <c r="Z90" s="50"/>
      <c r="AC90" s="44"/>
      <c r="AD90" s="50"/>
    </row>
    <row r="91" spans="1:30" s="51" customFormat="1" ht="23.25" hidden="1" customHeight="1" x14ac:dyDescent="0.25">
      <c r="A91" s="45">
        <v>80</v>
      </c>
      <c r="B91" s="46" t="s">
        <v>60</v>
      </c>
      <c r="C91" s="46" t="s">
        <v>149</v>
      </c>
      <c r="D91" s="47">
        <v>153000000</v>
      </c>
      <c r="E91" s="48">
        <v>44671</v>
      </c>
      <c r="F91" s="45">
        <v>18</v>
      </c>
      <c r="G91" s="43">
        <v>20</v>
      </c>
      <c r="H91" s="43">
        <v>0</v>
      </c>
      <c r="I91" s="47">
        <v>0</v>
      </c>
      <c r="J91" s="47">
        <v>0</v>
      </c>
      <c r="K91" s="47">
        <f t="shared" si="0"/>
        <v>0</v>
      </c>
      <c r="L91" s="47">
        <f>'[1]LAP TUNGGAKAN'!$E$114</f>
        <v>70987000</v>
      </c>
      <c r="M91" s="47">
        <f>'[1]LAP TUNGGAKAN'!$F$114</f>
        <v>1675000</v>
      </c>
      <c r="N91" s="47">
        <f t="shared" si="8"/>
        <v>72662000</v>
      </c>
      <c r="P91" s="68"/>
      <c r="Q91" s="94"/>
      <c r="R91" s="94"/>
      <c r="S91" s="94"/>
      <c r="T91" s="54"/>
      <c r="U91" s="54"/>
      <c r="V91" s="54"/>
      <c r="W91" s="52"/>
      <c r="X91" s="53"/>
      <c r="Z91" s="50"/>
      <c r="AC91" s="44"/>
      <c r="AD91" s="50"/>
    </row>
    <row r="92" spans="1:30" s="51" customFormat="1" ht="23.25" hidden="1" customHeight="1" x14ac:dyDescent="0.25">
      <c r="A92" s="45">
        <v>81</v>
      </c>
      <c r="B92" s="46" t="s">
        <v>60</v>
      </c>
      <c r="C92" s="46" t="s">
        <v>150</v>
      </c>
      <c r="D92" s="47">
        <v>81000000</v>
      </c>
      <c r="E92" s="48">
        <v>44671</v>
      </c>
      <c r="F92" s="45">
        <v>18</v>
      </c>
      <c r="G92" s="43">
        <v>20</v>
      </c>
      <c r="H92" s="43">
        <v>0</v>
      </c>
      <c r="I92" s="47">
        <v>0</v>
      </c>
      <c r="J92" s="47">
        <v>0</v>
      </c>
      <c r="K92" s="47">
        <f t="shared" si="0"/>
        <v>0</v>
      </c>
      <c r="L92" s="47">
        <f>'[1]LAP TUNGGAKAN'!$E$143</f>
        <v>28285000</v>
      </c>
      <c r="M92" s="47"/>
      <c r="N92" s="47">
        <f t="shared" si="8"/>
        <v>28285000</v>
      </c>
      <c r="P92" s="68"/>
      <c r="Q92" s="94"/>
      <c r="R92" s="94"/>
      <c r="S92" s="94"/>
      <c r="T92" s="54"/>
      <c r="U92" s="54"/>
      <c r="V92" s="54"/>
      <c r="W92" s="52"/>
      <c r="X92" s="53"/>
      <c r="Z92" s="50"/>
      <c r="AC92" s="44"/>
      <c r="AD92" s="50"/>
    </row>
    <row r="93" spans="1:30" s="49" customFormat="1" ht="21.75" hidden="1" customHeight="1" x14ac:dyDescent="0.25">
      <c r="A93" s="45">
        <v>82</v>
      </c>
      <c r="B93" s="46" t="s">
        <v>60</v>
      </c>
      <c r="C93" s="46" t="s">
        <v>152</v>
      </c>
      <c r="D93" s="47">
        <v>124000000</v>
      </c>
      <c r="E93" s="48">
        <v>44706</v>
      </c>
      <c r="F93" s="45">
        <v>18</v>
      </c>
      <c r="G93" s="43">
        <v>24</v>
      </c>
      <c r="H93" s="43">
        <v>0</v>
      </c>
      <c r="I93" s="47">
        <v>0</v>
      </c>
      <c r="J93" s="47">
        <v>0</v>
      </c>
      <c r="K93" s="47">
        <f t="shared" si="0"/>
        <v>0</v>
      </c>
      <c r="L93" s="47">
        <f>'[1]LAP TUNGGAKAN'!$E$145</f>
        <v>63697000</v>
      </c>
      <c r="M93" s="47"/>
      <c r="N93" s="47">
        <f t="shared" si="8"/>
        <v>63697000</v>
      </c>
      <c r="P93" s="69" t="s">
        <v>209</v>
      </c>
      <c r="Q93" s="95"/>
      <c r="R93" s="95"/>
      <c r="S93" s="95"/>
      <c r="T93" s="88"/>
      <c r="U93" s="88"/>
      <c r="V93" s="88"/>
      <c r="W93" s="77"/>
      <c r="Z93" s="50"/>
      <c r="AC93" s="44"/>
      <c r="AD93" s="50"/>
    </row>
    <row r="94" spans="1:30" s="49" customFormat="1" ht="21.75" hidden="1" customHeight="1" x14ac:dyDescent="0.25">
      <c r="A94" s="45">
        <v>83</v>
      </c>
      <c r="B94" s="46" t="s">
        <v>60</v>
      </c>
      <c r="C94" s="46" t="s">
        <v>168</v>
      </c>
      <c r="D94" s="47">
        <v>105000000</v>
      </c>
      <c r="E94" s="48">
        <v>44735</v>
      </c>
      <c r="F94" s="45">
        <v>18</v>
      </c>
      <c r="G94" s="43">
        <v>23</v>
      </c>
      <c r="H94" s="43">
        <v>0</v>
      </c>
      <c r="I94" s="47">
        <v>0</v>
      </c>
      <c r="J94" s="47">
        <v>0</v>
      </c>
      <c r="K94" s="47">
        <f>I94+J94</f>
        <v>0</v>
      </c>
      <c r="L94" s="47">
        <f>'[1]LAP TUNGGAKAN'!$E$129</f>
        <v>66895000</v>
      </c>
      <c r="M94" s="47"/>
      <c r="N94" s="47">
        <f t="shared" ref="N94:N114" si="9">L94+M94</f>
        <v>66895000</v>
      </c>
      <c r="P94" s="69" t="s">
        <v>209</v>
      </c>
      <c r="Q94" s="95"/>
      <c r="R94" s="95"/>
      <c r="S94" s="95"/>
      <c r="T94" s="88"/>
      <c r="U94" s="88"/>
      <c r="V94" s="88"/>
      <c r="W94" s="77"/>
      <c r="Z94" s="50">
        <f>H94+1</f>
        <v>1</v>
      </c>
      <c r="AC94" s="44"/>
      <c r="AD94" s="50"/>
    </row>
    <row r="95" spans="1:30" s="49" customFormat="1" ht="21.75" hidden="1" customHeight="1" x14ac:dyDescent="0.25">
      <c r="A95" s="45">
        <v>84</v>
      </c>
      <c r="B95" s="46" t="s">
        <v>60</v>
      </c>
      <c r="C95" s="46" t="s">
        <v>169</v>
      </c>
      <c r="D95" s="47">
        <v>86000000</v>
      </c>
      <c r="E95" s="48">
        <v>44735</v>
      </c>
      <c r="F95" s="45">
        <v>18</v>
      </c>
      <c r="G95" s="43">
        <v>23</v>
      </c>
      <c r="H95" s="43">
        <v>0</v>
      </c>
      <c r="I95" s="47">
        <v>0</v>
      </c>
      <c r="J95" s="47">
        <v>0</v>
      </c>
      <c r="K95" s="47">
        <f>I95+J95</f>
        <v>0</v>
      </c>
      <c r="L95" s="47">
        <f>'[1]LAP TUNGGAKAN'!$E$142</f>
        <v>57332000</v>
      </c>
      <c r="M95" s="47">
        <f>'[1]LAP TUNGGAKAN'!$F$142</f>
        <v>4512000</v>
      </c>
      <c r="N95" s="47">
        <f t="shared" si="9"/>
        <v>61844000</v>
      </c>
      <c r="P95" s="69" t="s">
        <v>209</v>
      </c>
      <c r="Q95" s="95"/>
      <c r="R95" s="95"/>
      <c r="S95" s="95"/>
      <c r="T95" s="88"/>
      <c r="U95" s="88"/>
      <c r="V95" s="88"/>
      <c r="W95" s="77"/>
      <c r="Z95" s="50">
        <f>H95+1</f>
        <v>1</v>
      </c>
      <c r="AC95" s="44"/>
      <c r="AD95" s="50"/>
    </row>
    <row r="96" spans="1:30" s="49" customFormat="1" ht="21.75" hidden="1" customHeight="1" x14ac:dyDescent="0.25">
      <c r="A96" s="45">
        <v>85</v>
      </c>
      <c r="B96" s="46" t="s">
        <v>144</v>
      </c>
      <c r="C96" s="46" t="s">
        <v>201</v>
      </c>
      <c r="D96" s="47">
        <v>54000000</v>
      </c>
      <c r="E96" s="48">
        <v>44736</v>
      </c>
      <c r="F96" s="45">
        <v>18</v>
      </c>
      <c r="G96" s="43">
        <v>24</v>
      </c>
      <c r="H96" s="43">
        <v>0</v>
      </c>
      <c r="I96" s="47">
        <v>0</v>
      </c>
      <c r="J96" s="47">
        <v>0</v>
      </c>
      <c r="K96" s="47">
        <f>I96+J96</f>
        <v>0</v>
      </c>
      <c r="L96" s="47">
        <f>'[1]LAP TUNGGAKAN'!$E$248</f>
        <v>8921000</v>
      </c>
      <c r="M96" s="47"/>
      <c r="N96" s="47">
        <f t="shared" si="9"/>
        <v>8921000</v>
      </c>
      <c r="P96" s="69" t="s">
        <v>209</v>
      </c>
      <c r="Q96" s="95"/>
      <c r="R96" s="95"/>
      <c r="S96" s="95"/>
      <c r="T96" s="88"/>
      <c r="U96" s="88"/>
      <c r="V96" s="88"/>
      <c r="W96" s="77"/>
      <c r="Z96" s="50">
        <f>H96+1</f>
        <v>1</v>
      </c>
      <c r="AC96" s="44"/>
      <c r="AD96" s="50"/>
    </row>
    <row r="97" spans="1:30" s="49" customFormat="1" ht="21.75" hidden="1" customHeight="1" x14ac:dyDescent="0.25">
      <c r="A97" s="45">
        <v>86</v>
      </c>
      <c r="B97" s="46" t="s">
        <v>60</v>
      </c>
      <c r="C97" s="46" t="s">
        <v>207</v>
      </c>
      <c r="D97" s="47">
        <v>126000000</v>
      </c>
      <c r="E97" s="48">
        <v>44860</v>
      </c>
      <c r="F97" s="45">
        <v>18</v>
      </c>
      <c r="G97" s="43">
        <v>24</v>
      </c>
      <c r="H97" s="43">
        <v>0</v>
      </c>
      <c r="I97" s="47"/>
      <c r="J97" s="47"/>
      <c r="K97" s="47"/>
      <c r="L97" s="47">
        <f>'[1]LAP TUNGGAKAN'!$E$136</f>
        <v>117769000</v>
      </c>
      <c r="M97" s="47"/>
      <c r="N97" s="47">
        <f t="shared" si="9"/>
        <v>117769000</v>
      </c>
      <c r="P97" s="67"/>
      <c r="Q97" s="93"/>
      <c r="R97" s="93"/>
      <c r="S97" s="93"/>
      <c r="T97" s="58"/>
      <c r="U97" s="58"/>
      <c r="V97" s="58"/>
      <c r="W97" s="77"/>
      <c r="X97" s="20">
        <f t="shared" ref="X97:X116" si="10">Y97+1</f>
        <v>19</v>
      </c>
      <c r="Y97" s="17">
        <f t="shared" ref="Y97:Y116" si="11">F97-H97</f>
        <v>18</v>
      </c>
      <c r="Z97" s="17">
        <f t="shared" ref="Z97:Z105" si="12">H97+7</f>
        <v>7</v>
      </c>
      <c r="AC97" s="44"/>
      <c r="AD97" s="50"/>
    </row>
    <row r="98" spans="1:30" s="49" customFormat="1" ht="21.75" hidden="1" customHeight="1" x14ac:dyDescent="0.25">
      <c r="A98" s="45">
        <v>87</v>
      </c>
      <c r="B98" s="46" t="s">
        <v>60</v>
      </c>
      <c r="C98" s="46" t="s">
        <v>208</v>
      </c>
      <c r="D98" s="47">
        <v>178000000</v>
      </c>
      <c r="E98" s="48">
        <v>44860</v>
      </c>
      <c r="F98" s="45">
        <v>18</v>
      </c>
      <c r="G98" s="43">
        <v>24</v>
      </c>
      <c r="H98" s="43">
        <v>0</v>
      </c>
      <c r="I98" s="47"/>
      <c r="J98" s="47"/>
      <c r="K98" s="47"/>
      <c r="L98" s="47">
        <f>'[1]LAP TUNGGAKAN'!$E$139</f>
        <v>149590000</v>
      </c>
      <c r="M98" s="47"/>
      <c r="N98" s="47">
        <f t="shared" si="9"/>
        <v>149590000</v>
      </c>
      <c r="P98" s="67"/>
      <c r="Q98" s="93"/>
      <c r="R98" s="93"/>
      <c r="S98" s="93"/>
      <c r="T98" s="58"/>
      <c r="U98" s="58"/>
      <c r="V98" s="58"/>
      <c r="W98" s="77"/>
      <c r="X98" s="20">
        <f t="shared" si="10"/>
        <v>19</v>
      </c>
      <c r="Y98" s="17">
        <f t="shared" si="11"/>
        <v>18</v>
      </c>
      <c r="Z98" s="17">
        <f t="shared" si="12"/>
        <v>7</v>
      </c>
      <c r="AC98" s="44"/>
      <c r="AD98" s="50"/>
    </row>
    <row r="99" spans="1:30" s="51" customFormat="1" ht="21.75" hidden="1" customHeight="1" x14ac:dyDescent="0.25">
      <c r="A99" s="45">
        <v>88</v>
      </c>
      <c r="B99" s="46" t="s">
        <v>159</v>
      </c>
      <c r="C99" s="46" t="s">
        <v>205</v>
      </c>
      <c r="D99" s="47">
        <v>48000000</v>
      </c>
      <c r="E99" s="48">
        <v>44859</v>
      </c>
      <c r="F99" s="45">
        <v>18</v>
      </c>
      <c r="G99" s="43">
        <v>24</v>
      </c>
      <c r="H99" s="43">
        <v>0</v>
      </c>
      <c r="I99" s="47"/>
      <c r="J99" s="47"/>
      <c r="K99" s="47"/>
      <c r="L99" s="47">
        <f>'[1]LAP TUNGGAKAN'!$E$233</f>
        <v>16987000</v>
      </c>
      <c r="M99" s="47"/>
      <c r="N99" s="47">
        <f t="shared" si="9"/>
        <v>16987000</v>
      </c>
      <c r="P99" s="68"/>
      <c r="Q99" s="94"/>
      <c r="R99" s="94"/>
      <c r="S99" s="94"/>
      <c r="T99" s="54"/>
      <c r="U99" s="54"/>
      <c r="V99" s="54"/>
      <c r="W99" s="54"/>
      <c r="X99" s="20">
        <f t="shared" si="10"/>
        <v>19</v>
      </c>
      <c r="Y99" s="17">
        <f t="shared" si="11"/>
        <v>18</v>
      </c>
      <c r="Z99" s="17">
        <f t="shared" si="12"/>
        <v>7</v>
      </c>
      <c r="AC99" s="44"/>
      <c r="AD99" s="50"/>
    </row>
    <row r="100" spans="1:30" s="49" customFormat="1" ht="21.75" hidden="1" customHeight="1" x14ac:dyDescent="0.25">
      <c r="A100" s="45">
        <v>89</v>
      </c>
      <c r="B100" s="46" t="s">
        <v>144</v>
      </c>
      <c r="C100" s="46" t="s">
        <v>151</v>
      </c>
      <c r="D100" s="47">
        <v>210000000</v>
      </c>
      <c r="E100" s="48">
        <v>44705</v>
      </c>
      <c r="F100" s="45">
        <v>24</v>
      </c>
      <c r="G100" s="43">
        <v>24</v>
      </c>
      <c r="H100" s="43">
        <v>0</v>
      </c>
      <c r="I100" s="47"/>
      <c r="J100" s="47"/>
      <c r="K100" s="47"/>
      <c r="L100" s="47">
        <f>'[1]LAP TUNGGAKAN'!$E$238</f>
        <v>100548500</v>
      </c>
      <c r="M100" s="47"/>
      <c r="N100" s="47">
        <f t="shared" si="9"/>
        <v>100548500</v>
      </c>
      <c r="P100" s="69"/>
      <c r="Q100" s="95"/>
      <c r="R100" s="95"/>
      <c r="S100" s="95"/>
      <c r="T100" s="88"/>
      <c r="U100" s="88"/>
      <c r="V100" s="88"/>
      <c r="W100" s="77"/>
      <c r="X100" s="20">
        <f t="shared" si="10"/>
        <v>25</v>
      </c>
      <c r="Y100" s="17">
        <f t="shared" si="11"/>
        <v>24</v>
      </c>
      <c r="Z100" s="17">
        <f t="shared" si="12"/>
        <v>7</v>
      </c>
      <c r="AC100" s="44"/>
      <c r="AD100" s="50"/>
    </row>
    <row r="101" spans="1:30" s="49" customFormat="1" ht="21.75" hidden="1" customHeight="1" x14ac:dyDescent="0.25">
      <c r="A101" s="45">
        <v>90</v>
      </c>
      <c r="B101" s="46" t="s">
        <v>144</v>
      </c>
      <c r="C101" s="46" t="s">
        <v>198</v>
      </c>
      <c r="D101" s="47">
        <v>30000000</v>
      </c>
      <c r="E101" s="48">
        <v>44804</v>
      </c>
      <c r="F101" s="45">
        <v>18</v>
      </c>
      <c r="G101" s="43">
        <v>24</v>
      </c>
      <c r="H101" s="43">
        <v>0</v>
      </c>
      <c r="I101" s="47"/>
      <c r="J101" s="47"/>
      <c r="K101" s="47"/>
      <c r="L101" s="47">
        <f>'[1]LAP TUNGGAKAN'!$E$250</f>
        <v>8099000</v>
      </c>
      <c r="M101" s="47">
        <f>'[1]LAP TUNGGAKAN'!$F$250</f>
        <v>80000</v>
      </c>
      <c r="N101" s="47">
        <f t="shared" si="9"/>
        <v>8179000</v>
      </c>
      <c r="P101" s="69"/>
      <c r="Q101" s="95"/>
      <c r="R101" s="95"/>
      <c r="S101" s="95"/>
      <c r="T101" s="88"/>
      <c r="U101" s="88"/>
      <c r="V101" s="88"/>
      <c r="W101" s="77"/>
      <c r="X101" s="20">
        <f t="shared" si="10"/>
        <v>19</v>
      </c>
      <c r="Y101" s="17">
        <f t="shared" si="11"/>
        <v>18</v>
      </c>
      <c r="Z101" s="17">
        <f t="shared" si="12"/>
        <v>7</v>
      </c>
      <c r="AC101" s="44"/>
      <c r="AD101" s="50"/>
    </row>
    <row r="102" spans="1:30" s="49" customFormat="1" ht="21.75" hidden="1" customHeight="1" x14ac:dyDescent="0.25">
      <c r="A102" s="45">
        <v>91</v>
      </c>
      <c r="B102" s="46" t="s">
        <v>71</v>
      </c>
      <c r="C102" s="46" t="s">
        <v>200</v>
      </c>
      <c r="D102" s="47">
        <v>80000000</v>
      </c>
      <c r="E102" s="48">
        <v>44769</v>
      </c>
      <c r="F102" s="45">
        <v>18</v>
      </c>
      <c r="G102" s="43">
        <v>24</v>
      </c>
      <c r="H102" s="43">
        <v>0</v>
      </c>
      <c r="I102" s="47"/>
      <c r="J102" s="47"/>
      <c r="K102" s="47"/>
      <c r="L102" s="47">
        <f>'[1]LAP TUNGGAKAN'!$E$24</f>
        <v>29467000</v>
      </c>
      <c r="M102" s="47"/>
      <c r="N102" s="47">
        <f t="shared" si="9"/>
        <v>29467000</v>
      </c>
      <c r="P102" s="69"/>
      <c r="Q102" s="95"/>
      <c r="R102" s="95"/>
      <c r="S102" s="95"/>
      <c r="T102" s="88"/>
      <c r="U102" s="88"/>
      <c r="V102" s="88"/>
      <c r="W102" s="77"/>
      <c r="X102" s="20">
        <f t="shared" si="10"/>
        <v>19</v>
      </c>
      <c r="Y102" s="17">
        <f t="shared" si="11"/>
        <v>18</v>
      </c>
      <c r="Z102" s="17">
        <f t="shared" si="12"/>
        <v>7</v>
      </c>
      <c r="AC102" s="44"/>
      <c r="AD102" s="50"/>
    </row>
    <row r="103" spans="1:30" s="49" customFormat="1" ht="21.75" hidden="1" customHeight="1" x14ac:dyDescent="0.25">
      <c r="A103" s="45">
        <v>92</v>
      </c>
      <c r="B103" s="46" t="s">
        <v>60</v>
      </c>
      <c r="C103" s="46" t="s">
        <v>195</v>
      </c>
      <c r="D103" s="47">
        <v>133000000</v>
      </c>
      <c r="E103" s="48">
        <v>44894</v>
      </c>
      <c r="F103" s="45">
        <v>18</v>
      </c>
      <c r="G103" s="43">
        <v>24</v>
      </c>
      <c r="H103" s="43">
        <v>0</v>
      </c>
      <c r="I103" s="47"/>
      <c r="J103" s="47"/>
      <c r="K103" s="47"/>
      <c r="L103" s="47">
        <f>'[1]LAP TUNGGAKAN'!$E$122</f>
        <v>125611000</v>
      </c>
      <c r="M103" s="47">
        <f>'[1]LAP TUNGGAKAN'!$F$122</f>
        <v>25669000</v>
      </c>
      <c r="N103" s="47">
        <f t="shared" si="9"/>
        <v>151280000</v>
      </c>
      <c r="P103" s="69"/>
      <c r="Q103" s="95"/>
      <c r="R103" s="95"/>
      <c r="S103" s="95"/>
      <c r="T103" s="88"/>
      <c r="U103" s="88"/>
      <c r="V103" s="88"/>
      <c r="W103" s="77"/>
      <c r="X103" s="20">
        <f t="shared" si="10"/>
        <v>19</v>
      </c>
      <c r="Y103" s="17">
        <f t="shared" si="11"/>
        <v>18</v>
      </c>
      <c r="Z103" s="17">
        <f t="shared" si="12"/>
        <v>7</v>
      </c>
      <c r="AC103" s="44"/>
      <c r="AD103" s="50"/>
    </row>
    <row r="104" spans="1:30" s="49" customFormat="1" ht="21.75" hidden="1" customHeight="1" x14ac:dyDescent="0.25">
      <c r="A104" s="45">
        <v>93</v>
      </c>
      <c r="B104" s="46" t="s">
        <v>60</v>
      </c>
      <c r="C104" s="46" t="s">
        <v>196</v>
      </c>
      <c r="D104" s="47">
        <v>93000000</v>
      </c>
      <c r="E104" s="48">
        <v>44804</v>
      </c>
      <c r="F104" s="45">
        <v>18</v>
      </c>
      <c r="G104" s="43">
        <v>24</v>
      </c>
      <c r="H104" s="43">
        <v>0</v>
      </c>
      <c r="I104" s="47"/>
      <c r="J104" s="47"/>
      <c r="K104" s="47"/>
      <c r="L104" s="47">
        <f>'[1]LAP TUNGGAKAN'!$E$149</f>
        <v>41060500</v>
      </c>
      <c r="M104" s="47"/>
      <c r="N104" s="47">
        <f t="shared" si="9"/>
        <v>41060500</v>
      </c>
      <c r="P104" s="69"/>
      <c r="Q104" s="95"/>
      <c r="R104" s="95"/>
      <c r="S104" s="95"/>
      <c r="T104" s="88"/>
      <c r="U104" s="88"/>
      <c r="V104" s="88"/>
      <c r="W104" s="77"/>
      <c r="X104" s="20">
        <f t="shared" si="10"/>
        <v>19</v>
      </c>
      <c r="Y104" s="17">
        <f t="shared" si="11"/>
        <v>18</v>
      </c>
      <c r="Z104" s="17">
        <f t="shared" si="12"/>
        <v>7</v>
      </c>
      <c r="AC104" s="44"/>
      <c r="AD104" s="50"/>
    </row>
    <row r="105" spans="1:30" s="49" customFormat="1" ht="21.75" hidden="1" customHeight="1" x14ac:dyDescent="0.25">
      <c r="A105" s="45">
        <v>94</v>
      </c>
      <c r="B105" s="46" t="s">
        <v>60</v>
      </c>
      <c r="C105" s="46" t="s">
        <v>197</v>
      </c>
      <c r="D105" s="47">
        <v>82000000</v>
      </c>
      <c r="E105" s="48">
        <v>44804</v>
      </c>
      <c r="F105" s="45">
        <v>18</v>
      </c>
      <c r="G105" s="43">
        <v>24</v>
      </c>
      <c r="H105" s="43">
        <v>0</v>
      </c>
      <c r="I105" s="47"/>
      <c r="J105" s="47"/>
      <c r="K105" s="47"/>
      <c r="L105" s="47">
        <f>'[1]LAP TUNGGAKAN'!$E$150</f>
        <v>56671000</v>
      </c>
      <c r="M105" s="47"/>
      <c r="N105" s="47">
        <f t="shared" si="9"/>
        <v>56671000</v>
      </c>
      <c r="P105" s="69"/>
      <c r="Q105" s="95"/>
      <c r="R105" s="95"/>
      <c r="S105" s="95"/>
      <c r="T105" s="88"/>
      <c r="U105" s="88"/>
      <c r="V105" s="88"/>
      <c r="W105" s="77"/>
      <c r="X105" s="20">
        <f t="shared" si="10"/>
        <v>19</v>
      </c>
      <c r="Y105" s="17">
        <f t="shared" si="11"/>
        <v>18</v>
      </c>
      <c r="Z105" s="17">
        <f t="shared" si="12"/>
        <v>7</v>
      </c>
      <c r="AC105" s="44"/>
      <c r="AD105" s="50"/>
    </row>
    <row r="106" spans="1:30" s="51" customFormat="1" ht="23.25" hidden="1" customHeight="1" x14ac:dyDescent="0.25">
      <c r="A106" s="45">
        <v>95</v>
      </c>
      <c r="B106" s="46" t="s">
        <v>144</v>
      </c>
      <c r="C106" s="46" t="s">
        <v>156</v>
      </c>
      <c r="D106" s="47">
        <v>59000000</v>
      </c>
      <c r="E106" s="48">
        <v>44762</v>
      </c>
      <c r="F106" s="45">
        <v>18</v>
      </c>
      <c r="G106" s="43">
        <v>20</v>
      </c>
      <c r="H106" s="43">
        <v>0</v>
      </c>
      <c r="I106" s="47"/>
      <c r="J106" s="47"/>
      <c r="K106" s="47"/>
      <c r="L106" s="47">
        <f>'[1]LAP TUNGGAKAN'!$E$241</f>
        <v>3806000</v>
      </c>
      <c r="M106" s="47"/>
      <c r="N106" s="47">
        <f t="shared" si="9"/>
        <v>3806000</v>
      </c>
      <c r="P106" s="68"/>
      <c r="Q106" s="94"/>
      <c r="R106" s="94"/>
      <c r="S106" s="94"/>
      <c r="T106" s="54"/>
      <c r="U106" s="54"/>
      <c r="V106" s="54"/>
      <c r="W106" s="52"/>
      <c r="X106" s="20">
        <f t="shared" si="10"/>
        <v>19</v>
      </c>
      <c r="Y106" s="17">
        <f t="shared" si="11"/>
        <v>18</v>
      </c>
      <c r="Z106" s="17">
        <f>H106+8</f>
        <v>8</v>
      </c>
      <c r="AC106" s="44"/>
      <c r="AD106" s="50"/>
    </row>
    <row r="107" spans="1:30" s="51" customFormat="1" ht="23.25" hidden="1" customHeight="1" x14ac:dyDescent="0.25">
      <c r="A107" s="45">
        <v>96</v>
      </c>
      <c r="B107" s="46" t="s">
        <v>60</v>
      </c>
      <c r="C107" s="46" t="s">
        <v>157</v>
      </c>
      <c r="D107" s="47">
        <v>93000000</v>
      </c>
      <c r="E107" s="48">
        <v>44762</v>
      </c>
      <c r="F107" s="45">
        <v>18</v>
      </c>
      <c r="G107" s="43">
        <v>20</v>
      </c>
      <c r="H107" s="43">
        <v>0</v>
      </c>
      <c r="I107" s="47"/>
      <c r="J107" s="47"/>
      <c r="K107" s="47"/>
      <c r="L107" s="47">
        <f>'[1]LAP TUNGGAKAN'!$E$148</f>
        <v>46110000</v>
      </c>
      <c r="M107" s="47"/>
      <c r="N107" s="47">
        <f t="shared" si="9"/>
        <v>46110000</v>
      </c>
      <c r="P107" s="70"/>
      <c r="Q107" s="96"/>
      <c r="R107" s="96"/>
      <c r="S107" s="96"/>
      <c r="T107" s="52"/>
      <c r="U107" s="52"/>
      <c r="V107" s="52"/>
      <c r="W107" s="52"/>
      <c r="X107" s="20">
        <f t="shared" si="10"/>
        <v>19</v>
      </c>
      <c r="Y107" s="17">
        <f t="shared" si="11"/>
        <v>18</v>
      </c>
      <c r="Z107" s="17">
        <f>H107+8</f>
        <v>8</v>
      </c>
      <c r="AC107" s="44"/>
      <c r="AD107" s="50"/>
    </row>
    <row r="108" spans="1:30" s="51" customFormat="1" ht="23.25" hidden="1" customHeight="1" x14ac:dyDescent="0.25">
      <c r="A108" s="45">
        <v>97</v>
      </c>
      <c r="B108" s="46" t="s">
        <v>60</v>
      </c>
      <c r="C108" s="46" t="s">
        <v>158</v>
      </c>
      <c r="D108" s="47">
        <v>100000000</v>
      </c>
      <c r="E108" s="48">
        <v>44762</v>
      </c>
      <c r="F108" s="45">
        <v>18</v>
      </c>
      <c r="G108" s="43">
        <v>20</v>
      </c>
      <c r="H108" s="43">
        <v>0</v>
      </c>
      <c r="I108" s="47"/>
      <c r="J108" s="47"/>
      <c r="K108" s="47"/>
      <c r="L108" s="47">
        <f>'[1]LAP TUNGGAKAN'!$E$135</f>
        <v>28072000</v>
      </c>
      <c r="M108" s="47">
        <v>0</v>
      </c>
      <c r="N108" s="47">
        <f t="shared" si="9"/>
        <v>28072000</v>
      </c>
      <c r="P108" s="70"/>
      <c r="Q108" s="96"/>
      <c r="R108" s="96"/>
      <c r="S108" s="96"/>
      <c r="T108" s="52"/>
      <c r="U108" s="52"/>
      <c r="V108" s="52"/>
      <c r="W108" s="52"/>
      <c r="X108" s="20">
        <f t="shared" si="10"/>
        <v>19</v>
      </c>
      <c r="Y108" s="17">
        <f t="shared" si="11"/>
        <v>18</v>
      </c>
      <c r="Z108" s="17">
        <f>H108+8</f>
        <v>8</v>
      </c>
      <c r="AC108" s="44"/>
      <c r="AD108" s="50"/>
    </row>
    <row r="109" spans="1:30" s="49" customFormat="1" ht="23.25" hidden="1" customHeight="1" x14ac:dyDescent="0.25">
      <c r="A109" s="45">
        <v>98</v>
      </c>
      <c r="B109" s="46" t="s">
        <v>21</v>
      </c>
      <c r="C109" s="46" t="s">
        <v>154</v>
      </c>
      <c r="D109" s="47">
        <v>50000000</v>
      </c>
      <c r="E109" s="48">
        <v>45030</v>
      </c>
      <c r="F109" s="45">
        <v>18</v>
      </c>
      <c r="G109" s="43">
        <v>14</v>
      </c>
      <c r="H109" s="43">
        <v>0</v>
      </c>
      <c r="I109" s="47"/>
      <c r="J109" s="47"/>
      <c r="K109" s="47"/>
      <c r="L109" s="47">
        <f>'[1]LAP TUNGGAKAN'!$E$32</f>
        <v>17314000</v>
      </c>
      <c r="M109" s="47">
        <f>'[1]LAP TUNGGAKAN'!$F$32</f>
        <v>2750000</v>
      </c>
      <c r="N109" s="47">
        <f t="shared" si="9"/>
        <v>20064000</v>
      </c>
      <c r="P109" s="67"/>
      <c r="Q109" s="93" t="s">
        <v>252</v>
      </c>
      <c r="R109" s="93"/>
      <c r="S109" s="93" t="s">
        <v>253</v>
      </c>
      <c r="T109" s="58"/>
      <c r="U109" s="58"/>
      <c r="V109" s="58"/>
      <c r="W109" s="77"/>
      <c r="X109" s="55">
        <f t="shared" si="10"/>
        <v>19</v>
      </c>
      <c r="Y109" s="50">
        <f t="shared" si="11"/>
        <v>18</v>
      </c>
      <c r="Z109" s="50">
        <f t="shared" ref="Z109:Z114" si="13">H109+8</f>
        <v>8</v>
      </c>
      <c r="AC109" s="44"/>
      <c r="AD109" s="50"/>
    </row>
    <row r="110" spans="1:30" s="49" customFormat="1" ht="21.75" hidden="1" customHeight="1" x14ac:dyDescent="0.25">
      <c r="A110" s="45">
        <v>99</v>
      </c>
      <c r="B110" s="46" t="s">
        <v>21</v>
      </c>
      <c r="C110" s="46" t="s">
        <v>160</v>
      </c>
      <c r="D110" s="47">
        <v>40000000</v>
      </c>
      <c r="E110" s="48">
        <v>45100</v>
      </c>
      <c r="F110" s="45">
        <v>18</v>
      </c>
      <c r="G110" s="43">
        <v>23</v>
      </c>
      <c r="H110" s="43">
        <v>0</v>
      </c>
      <c r="I110" s="47"/>
      <c r="J110" s="47"/>
      <c r="K110" s="47"/>
      <c r="L110" s="47">
        <f>'[1]LAP TUNGGAKAN'!$E$41</f>
        <v>8842500</v>
      </c>
      <c r="M110" s="47"/>
      <c r="N110" s="47">
        <f t="shared" si="9"/>
        <v>8842500</v>
      </c>
      <c r="P110" s="68"/>
      <c r="Q110" s="94"/>
      <c r="R110" s="94"/>
      <c r="S110" s="94"/>
      <c r="T110" s="54"/>
      <c r="U110" s="54"/>
      <c r="V110" s="54"/>
      <c r="W110" s="77"/>
      <c r="X110" s="55">
        <f t="shared" si="10"/>
        <v>19</v>
      </c>
      <c r="Y110" s="50">
        <f t="shared" si="11"/>
        <v>18</v>
      </c>
      <c r="Z110" s="50">
        <f t="shared" si="13"/>
        <v>8</v>
      </c>
      <c r="AC110" s="44"/>
      <c r="AD110" s="50"/>
    </row>
    <row r="111" spans="1:30" s="49" customFormat="1" ht="21.75" hidden="1" customHeight="1" x14ac:dyDescent="0.25">
      <c r="A111" s="45">
        <v>100</v>
      </c>
      <c r="B111" s="46" t="s">
        <v>144</v>
      </c>
      <c r="C111" s="46" t="s">
        <v>188</v>
      </c>
      <c r="D111" s="47">
        <v>74000000</v>
      </c>
      <c r="E111" s="48">
        <v>45014</v>
      </c>
      <c r="F111" s="45">
        <v>18</v>
      </c>
      <c r="G111" s="43">
        <v>24</v>
      </c>
      <c r="H111" s="43">
        <v>0</v>
      </c>
      <c r="I111" s="47"/>
      <c r="J111" s="47"/>
      <c r="K111" s="47"/>
      <c r="L111" s="47">
        <f>'[1]LAP TUNGGAKAN'!$E$237</f>
        <v>11996000</v>
      </c>
      <c r="M111" s="47"/>
      <c r="N111" s="47">
        <f t="shared" si="9"/>
        <v>11996000</v>
      </c>
      <c r="P111" s="69"/>
      <c r="Q111" s="95"/>
      <c r="R111" s="95"/>
      <c r="S111" s="95"/>
      <c r="T111" s="88"/>
      <c r="U111" s="88"/>
      <c r="V111" s="88"/>
      <c r="W111" s="77"/>
      <c r="X111" s="55">
        <f t="shared" si="10"/>
        <v>19</v>
      </c>
      <c r="Y111" s="50">
        <f t="shared" si="11"/>
        <v>18</v>
      </c>
      <c r="Z111" s="50">
        <f t="shared" si="13"/>
        <v>8</v>
      </c>
      <c r="AC111" s="44"/>
      <c r="AD111" s="50"/>
    </row>
    <row r="112" spans="1:30" s="49" customFormat="1" ht="48.75" hidden="1" customHeight="1" x14ac:dyDescent="0.25">
      <c r="A112" s="45">
        <v>101</v>
      </c>
      <c r="B112" s="46" t="s">
        <v>144</v>
      </c>
      <c r="C112" s="46" t="s">
        <v>189</v>
      </c>
      <c r="D112" s="47">
        <v>95000000</v>
      </c>
      <c r="E112" s="48">
        <v>45014</v>
      </c>
      <c r="F112" s="45">
        <v>18</v>
      </c>
      <c r="G112" s="43">
        <v>24</v>
      </c>
      <c r="H112" s="43">
        <v>0</v>
      </c>
      <c r="I112" s="47"/>
      <c r="J112" s="47"/>
      <c r="K112" s="47"/>
      <c r="L112" s="47">
        <f>'[1]LAP TUNGGAKAN'!$E$239</f>
        <v>17916000</v>
      </c>
      <c r="M112" s="47">
        <f>'[1]LAP TUNGGAKAN'!$F$239</f>
        <v>2140000</v>
      </c>
      <c r="N112" s="47">
        <f t="shared" si="9"/>
        <v>20056000</v>
      </c>
      <c r="P112" s="69"/>
      <c r="Q112" s="95"/>
      <c r="R112" s="95"/>
      <c r="S112" s="95"/>
      <c r="T112" s="88"/>
      <c r="U112" s="88"/>
      <c r="V112" s="88"/>
      <c r="W112" s="77"/>
      <c r="X112" s="55">
        <f t="shared" si="10"/>
        <v>19</v>
      </c>
      <c r="Y112" s="50">
        <f t="shared" si="11"/>
        <v>18</v>
      </c>
      <c r="Z112" s="50">
        <f t="shared" si="13"/>
        <v>8</v>
      </c>
      <c r="AC112" s="44"/>
      <c r="AD112" s="50"/>
    </row>
    <row r="113" spans="1:30" s="49" customFormat="1" ht="21.75" hidden="1" customHeight="1" x14ac:dyDescent="0.25">
      <c r="A113" s="45">
        <v>102</v>
      </c>
      <c r="B113" s="46" t="s">
        <v>38</v>
      </c>
      <c r="C113" s="46" t="s">
        <v>190</v>
      </c>
      <c r="D113" s="47">
        <v>50000000</v>
      </c>
      <c r="E113" s="48">
        <v>44981</v>
      </c>
      <c r="F113" s="45">
        <v>18</v>
      </c>
      <c r="G113" s="43">
        <v>24</v>
      </c>
      <c r="H113" s="43">
        <v>0</v>
      </c>
      <c r="I113" s="47"/>
      <c r="J113" s="47"/>
      <c r="K113" s="47"/>
      <c r="L113" s="47">
        <f>'[1]LAP TUNGGAKAN'!$E$100</f>
        <v>20556000</v>
      </c>
      <c r="M113" s="47"/>
      <c r="N113" s="47">
        <f t="shared" si="9"/>
        <v>20556000</v>
      </c>
      <c r="P113" s="69"/>
      <c r="Q113" s="95"/>
      <c r="R113" s="95"/>
      <c r="S113" s="95"/>
      <c r="T113" s="88"/>
      <c r="U113" s="88"/>
      <c r="V113" s="88"/>
      <c r="W113" s="77"/>
      <c r="X113" s="55">
        <f t="shared" si="10"/>
        <v>19</v>
      </c>
      <c r="Y113" s="50">
        <f t="shared" si="11"/>
        <v>18</v>
      </c>
      <c r="Z113" s="50">
        <f t="shared" si="13"/>
        <v>8</v>
      </c>
      <c r="AC113" s="44"/>
      <c r="AD113" s="50"/>
    </row>
    <row r="114" spans="1:30" s="49" customFormat="1" ht="21.75" hidden="1" customHeight="1" x14ac:dyDescent="0.25">
      <c r="A114" s="45">
        <v>103</v>
      </c>
      <c r="B114" s="46" t="s">
        <v>53</v>
      </c>
      <c r="C114" s="46" t="s">
        <v>87</v>
      </c>
      <c r="D114" s="47">
        <v>60000000</v>
      </c>
      <c r="E114" s="48">
        <v>45071</v>
      </c>
      <c r="F114" s="45">
        <v>18</v>
      </c>
      <c r="G114" s="43">
        <v>24</v>
      </c>
      <c r="H114" s="43">
        <v>0</v>
      </c>
      <c r="I114" s="47"/>
      <c r="J114" s="47"/>
      <c r="K114" s="47"/>
      <c r="L114" s="47">
        <f>'[1]LAP TUNGGAKAN'!$E$11</f>
        <v>6664000</v>
      </c>
      <c r="M114" s="47">
        <f>'[1]LAP TUNGGAKAN'!$F$11</f>
        <v>1560000</v>
      </c>
      <c r="N114" s="47">
        <f t="shared" si="9"/>
        <v>8224000</v>
      </c>
      <c r="P114" s="69"/>
      <c r="Q114" s="95"/>
      <c r="R114" s="95"/>
      <c r="S114" s="95"/>
      <c r="T114" s="88"/>
      <c r="U114" s="88"/>
      <c r="V114" s="88"/>
      <c r="W114" s="77"/>
      <c r="X114" s="55">
        <f t="shared" si="10"/>
        <v>19</v>
      </c>
      <c r="Y114" s="50">
        <f t="shared" si="11"/>
        <v>18</v>
      </c>
      <c r="Z114" s="50">
        <f t="shared" si="13"/>
        <v>8</v>
      </c>
      <c r="AC114" s="44"/>
      <c r="AD114" s="50"/>
    </row>
    <row r="115" spans="1:30" ht="21.75" hidden="1" customHeight="1" x14ac:dyDescent="0.25">
      <c r="A115" s="83">
        <v>104</v>
      </c>
      <c r="B115" s="11" t="s">
        <v>71</v>
      </c>
      <c r="C115" s="11" t="s">
        <v>226</v>
      </c>
      <c r="D115" s="6">
        <v>75000000</v>
      </c>
      <c r="E115" s="12">
        <v>45355</v>
      </c>
      <c r="F115" s="83">
        <v>18</v>
      </c>
      <c r="G115" s="13">
        <v>4</v>
      </c>
      <c r="H115" s="13">
        <v>12</v>
      </c>
      <c r="I115" s="6">
        <f t="shared" ref="I115" si="14">CEILING(D115/F115,500)</f>
        <v>4167000</v>
      </c>
      <c r="J115" s="6">
        <f t="shared" ref="J115" si="15">D115*1.3%</f>
        <v>975000.00000000012</v>
      </c>
      <c r="K115" s="6">
        <f t="shared" ref="K115" si="16">I115+J115</f>
        <v>5142000</v>
      </c>
      <c r="L115" s="6">
        <f>'[1]LAP TUNGGAKAN'!$E$26</f>
        <v>1382000</v>
      </c>
      <c r="M115" s="6"/>
      <c r="N115" s="6">
        <f>L115+M115</f>
        <v>1382000</v>
      </c>
      <c r="P115" s="71"/>
      <c r="Q115" s="97"/>
      <c r="R115" s="97"/>
      <c r="S115" s="97"/>
      <c r="T115" s="42"/>
      <c r="U115" s="42"/>
      <c r="V115" s="42"/>
      <c r="W115" s="82">
        <f>H115+3</f>
        <v>15</v>
      </c>
      <c r="X115" s="1">
        <f t="shared" si="10"/>
        <v>7</v>
      </c>
      <c r="Y115" s="1">
        <f t="shared" si="11"/>
        <v>6</v>
      </c>
      <c r="Z115" s="17"/>
      <c r="AC115" s="22"/>
      <c r="AD115" s="17"/>
    </row>
    <row r="116" spans="1:30" ht="21.75" hidden="1" customHeight="1" x14ac:dyDescent="0.25">
      <c r="A116" s="83">
        <v>105</v>
      </c>
      <c r="B116" s="11" t="s">
        <v>48</v>
      </c>
      <c r="C116" s="11" t="s">
        <v>212</v>
      </c>
      <c r="D116" s="6">
        <v>50000000</v>
      </c>
      <c r="E116" s="12">
        <v>45328</v>
      </c>
      <c r="F116" s="83">
        <v>18</v>
      </c>
      <c r="G116" s="13">
        <v>6</v>
      </c>
      <c r="H116" s="13">
        <v>13</v>
      </c>
      <c r="I116" s="6">
        <f t="shared" ref="I116:I125" si="17">CEILING(D116/F116,500)</f>
        <v>2778000</v>
      </c>
      <c r="J116" s="6">
        <f t="shared" ref="J116:J125" si="18">D116*1.3%</f>
        <v>650000</v>
      </c>
      <c r="K116" s="6">
        <f t="shared" si="0"/>
        <v>3428000</v>
      </c>
      <c r="L116" s="6"/>
      <c r="M116" s="6"/>
      <c r="N116" s="6"/>
      <c r="P116" s="71"/>
      <c r="Q116" s="97"/>
      <c r="R116" s="97"/>
      <c r="S116" s="97"/>
      <c r="T116" s="42"/>
      <c r="U116" s="42"/>
      <c r="V116" s="42"/>
      <c r="W116" s="82">
        <f t="shared" ref="W116:W174" si="19">H116+3</f>
        <v>16</v>
      </c>
      <c r="X116" s="1">
        <f t="shared" si="10"/>
        <v>6</v>
      </c>
      <c r="Y116" s="1">
        <f t="shared" si="11"/>
        <v>5</v>
      </c>
      <c r="Z116" s="17"/>
      <c r="AC116" s="22"/>
      <c r="AD116" s="17"/>
    </row>
    <row r="117" spans="1:30" ht="21.75" hidden="1" customHeight="1" x14ac:dyDescent="0.25">
      <c r="A117" s="83">
        <v>106</v>
      </c>
      <c r="B117" s="11" t="s">
        <v>48</v>
      </c>
      <c r="C117" s="11" t="s">
        <v>213</v>
      </c>
      <c r="D117" s="6">
        <v>40000000</v>
      </c>
      <c r="E117" s="12">
        <v>45328</v>
      </c>
      <c r="F117" s="83">
        <v>18</v>
      </c>
      <c r="G117" s="13">
        <v>6</v>
      </c>
      <c r="H117" s="13">
        <v>13</v>
      </c>
      <c r="I117" s="6">
        <f t="shared" si="17"/>
        <v>2222500</v>
      </c>
      <c r="J117" s="6">
        <f t="shared" si="18"/>
        <v>520000.00000000006</v>
      </c>
      <c r="K117" s="6">
        <f t="shared" si="0"/>
        <v>2742500</v>
      </c>
      <c r="L117" s="6"/>
      <c r="M117" s="6"/>
      <c r="N117" s="6"/>
      <c r="P117" s="71"/>
      <c r="Q117" s="97"/>
      <c r="R117" s="97"/>
      <c r="S117" s="97"/>
      <c r="T117" s="42"/>
      <c r="U117" s="42"/>
      <c r="V117" s="42"/>
      <c r="W117" s="82">
        <f t="shared" si="19"/>
        <v>16</v>
      </c>
      <c r="Z117" s="17"/>
      <c r="AC117" s="22"/>
      <c r="AD117" s="17"/>
    </row>
    <row r="118" spans="1:30" ht="21.75" hidden="1" customHeight="1" x14ac:dyDescent="0.25">
      <c r="A118" s="83">
        <v>107</v>
      </c>
      <c r="B118" s="11" t="s">
        <v>33</v>
      </c>
      <c r="C118" s="11" t="s">
        <v>214</v>
      </c>
      <c r="D118" s="6">
        <v>38000000</v>
      </c>
      <c r="E118" s="12">
        <v>45328</v>
      </c>
      <c r="F118" s="83">
        <v>18</v>
      </c>
      <c r="G118" s="13">
        <v>6</v>
      </c>
      <c r="H118" s="13">
        <v>13</v>
      </c>
      <c r="I118" s="6">
        <f t="shared" si="17"/>
        <v>2111500</v>
      </c>
      <c r="J118" s="6">
        <f t="shared" si="18"/>
        <v>494000.00000000006</v>
      </c>
      <c r="K118" s="6">
        <f t="shared" si="0"/>
        <v>2605500</v>
      </c>
      <c r="L118" s="6"/>
      <c r="M118" s="6"/>
      <c r="N118" s="6"/>
      <c r="P118" s="71"/>
      <c r="Q118" s="97"/>
      <c r="R118" s="97"/>
      <c r="S118" s="97"/>
      <c r="T118" s="42"/>
      <c r="U118" s="42"/>
      <c r="V118" s="42"/>
      <c r="W118" s="82">
        <f t="shared" si="19"/>
        <v>16</v>
      </c>
      <c r="Z118" s="17"/>
      <c r="AC118" s="22"/>
      <c r="AD118" s="17"/>
    </row>
    <row r="119" spans="1:30" ht="21.75" customHeight="1" x14ac:dyDescent="0.25">
      <c r="A119" s="83">
        <v>108</v>
      </c>
      <c r="B119" s="11" t="s">
        <v>60</v>
      </c>
      <c r="C119" s="11" t="s">
        <v>239</v>
      </c>
      <c r="D119" s="6">
        <v>123000000</v>
      </c>
      <c r="E119" s="12">
        <v>45726</v>
      </c>
      <c r="F119" s="83">
        <v>18</v>
      </c>
      <c r="G119" s="13">
        <v>10</v>
      </c>
      <c r="H119" s="13">
        <v>0</v>
      </c>
      <c r="I119" s="6">
        <f t="shared" si="17"/>
        <v>6833500</v>
      </c>
      <c r="J119" s="6">
        <f t="shared" si="18"/>
        <v>1599000.0000000002</v>
      </c>
      <c r="K119" s="6">
        <f t="shared" si="0"/>
        <v>8432500</v>
      </c>
      <c r="L119" s="6"/>
      <c r="M119" s="6"/>
      <c r="N119" s="6"/>
      <c r="P119" s="71"/>
      <c r="Q119" s="101" t="s">
        <v>252</v>
      </c>
      <c r="R119" s="106" t="s">
        <v>253</v>
      </c>
      <c r="S119" s="97"/>
      <c r="T119" s="42"/>
      <c r="U119" s="42"/>
      <c r="V119" s="42"/>
      <c r="W119" s="82">
        <f t="shared" si="19"/>
        <v>3</v>
      </c>
      <c r="Z119" s="17"/>
      <c r="AC119" s="22"/>
      <c r="AD119" s="17"/>
    </row>
    <row r="120" spans="1:30" ht="21.75" hidden="1" customHeight="1" x14ac:dyDescent="0.25">
      <c r="A120" s="83">
        <v>109</v>
      </c>
      <c r="B120" s="11" t="s">
        <v>159</v>
      </c>
      <c r="C120" s="11" t="s">
        <v>211</v>
      </c>
      <c r="D120" s="6">
        <v>45000000</v>
      </c>
      <c r="E120" s="12">
        <v>45728</v>
      </c>
      <c r="F120" s="83">
        <v>12</v>
      </c>
      <c r="G120" s="13">
        <v>12</v>
      </c>
      <c r="H120" s="13">
        <v>0</v>
      </c>
      <c r="I120" s="6">
        <f t="shared" si="17"/>
        <v>3750000</v>
      </c>
      <c r="J120" s="6">
        <f t="shared" si="18"/>
        <v>585000</v>
      </c>
      <c r="K120" s="6">
        <f t="shared" si="0"/>
        <v>4335000</v>
      </c>
      <c r="L120" s="6"/>
      <c r="M120" s="6"/>
      <c r="N120" s="6"/>
      <c r="P120" s="71"/>
      <c r="Q120" s="97" t="s">
        <v>252</v>
      </c>
      <c r="R120" s="97" t="s">
        <v>252</v>
      </c>
      <c r="S120" s="97" t="s">
        <v>253</v>
      </c>
      <c r="T120" s="42"/>
      <c r="U120" s="42"/>
      <c r="V120" s="42"/>
      <c r="W120" s="82">
        <f t="shared" si="19"/>
        <v>3</v>
      </c>
      <c r="Z120" s="17"/>
      <c r="AC120" s="22"/>
      <c r="AD120" s="17"/>
    </row>
    <row r="121" spans="1:30" ht="21.75" hidden="1" customHeight="1" x14ac:dyDescent="0.25">
      <c r="A121" s="83">
        <v>110</v>
      </c>
      <c r="B121" s="11" t="s">
        <v>101</v>
      </c>
      <c r="C121" s="11" t="s">
        <v>22</v>
      </c>
      <c r="D121" s="6">
        <v>78000000</v>
      </c>
      <c r="E121" s="12">
        <v>45730</v>
      </c>
      <c r="F121" s="83">
        <v>12</v>
      </c>
      <c r="G121" s="13">
        <v>14</v>
      </c>
      <c r="H121" s="13">
        <v>0</v>
      </c>
      <c r="I121" s="6">
        <f t="shared" si="17"/>
        <v>6500000</v>
      </c>
      <c r="J121" s="6">
        <f t="shared" si="18"/>
        <v>1014000.0000000001</v>
      </c>
      <c r="K121" s="6">
        <f t="shared" si="0"/>
        <v>7514000</v>
      </c>
      <c r="L121" s="6"/>
      <c r="M121" s="6"/>
      <c r="N121" s="6"/>
      <c r="P121" s="71"/>
      <c r="Q121" s="92" t="s">
        <v>252</v>
      </c>
      <c r="R121" s="92"/>
      <c r="S121" s="92" t="s">
        <v>253</v>
      </c>
      <c r="T121" s="42"/>
      <c r="U121" s="42"/>
      <c r="V121" s="42"/>
      <c r="W121" s="82">
        <f t="shared" si="19"/>
        <v>3</v>
      </c>
      <c r="Z121" s="17"/>
      <c r="AC121" s="22"/>
      <c r="AD121" s="17"/>
    </row>
    <row r="122" spans="1:30" ht="21.75" hidden="1" customHeight="1" x14ac:dyDescent="0.25">
      <c r="A122" s="83">
        <v>111</v>
      </c>
      <c r="B122" s="11" t="s">
        <v>33</v>
      </c>
      <c r="C122" s="11" t="s">
        <v>166</v>
      </c>
      <c r="D122" s="6">
        <v>131500000</v>
      </c>
      <c r="E122" s="12">
        <v>45730</v>
      </c>
      <c r="F122" s="83">
        <v>18</v>
      </c>
      <c r="G122" s="13">
        <v>14</v>
      </c>
      <c r="H122" s="13">
        <v>0</v>
      </c>
      <c r="I122" s="6">
        <f t="shared" si="17"/>
        <v>7306000</v>
      </c>
      <c r="J122" s="6">
        <f t="shared" si="18"/>
        <v>1709500.0000000002</v>
      </c>
      <c r="K122" s="6">
        <f t="shared" si="0"/>
        <v>9015500</v>
      </c>
      <c r="L122" s="6"/>
      <c r="M122" s="6"/>
      <c r="N122" s="6"/>
      <c r="P122" s="71"/>
      <c r="Q122" s="97" t="s">
        <v>252</v>
      </c>
      <c r="R122" s="97"/>
      <c r="S122" s="97" t="s">
        <v>253</v>
      </c>
      <c r="T122" s="42"/>
      <c r="U122" s="42"/>
      <c r="V122" s="42"/>
      <c r="W122" s="82">
        <f t="shared" si="19"/>
        <v>3</v>
      </c>
      <c r="Z122" s="17"/>
      <c r="AC122" s="22"/>
      <c r="AD122" s="17"/>
    </row>
    <row r="123" spans="1:30" ht="21.75" hidden="1" customHeight="1" x14ac:dyDescent="0.25">
      <c r="A123" s="83">
        <v>112</v>
      </c>
      <c r="B123" s="11" t="s">
        <v>222</v>
      </c>
      <c r="C123" s="11" t="s">
        <v>174</v>
      </c>
      <c r="D123" s="6">
        <v>58000000</v>
      </c>
      <c r="E123" s="12">
        <v>45736</v>
      </c>
      <c r="F123" s="83">
        <v>18</v>
      </c>
      <c r="G123" s="13">
        <v>20</v>
      </c>
      <c r="H123" s="13">
        <v>0</v>
      </c>
      <c r="I123" s="6">
        <f t="shared" si="17"/>
        <v>3222500</v>
      </c>
      <c r="J123" s="6">
        <f t="shared" si="18"/>
        <v>754000.00000000012</v>
      </c>
      <c r="K123" s="6">
        <f t="shared" si="0"/>
        <v>3976500</v>
      </c>
      <c r="L123" s="6"/>
      <c r="M123" s="6"/>
      <c r="N123" s="6"/>
      <c r="P123" s="71"/>
      <c r="Q123" s="97"/>
      <c r="R123" s="97"/>
      <c r="S123" s="97"/>
      <c r="T123" s="42"/>
      <c r="U123" s="42"/>
      <c r="V123" s="42"/>
      <c r="W123" s="82">
        <f t="shared" si="19"/>
        <v>3</v>
      </c>
      <c r="Z123" s="17"/>
      <c r="AC123" s="22"/>
      <c r="AD123" s="17"/>
    </row>
    <row r="124" spans="1:30" ht="21.75" hidden="1" customHeight="1" x14ac:dyDescent="0.25">
      <c r="A124" s="83">
        <v>113</v>
      </c>
      <c r="B124" s="11" t="s">
        <v>101</v>
      </c>
      <c r="C124" s="11" t="s">
        <v>186</v>
      </c>
      <c r="D124" s="6">
        <v>87000000</v>
      </c>
      <c r="E124" s="12">
        <v>45736</v>
      </c>
      <c r="F124" s="83">
        <v>12</v>
      </c>
      <c r="G124" s="13">
        <v>20</v>
      </c>
      <c r="H124" s="13">
        <v>0</v>
      </c>
      <c r="I124" s="6">
        <f t="shared" si="17"/>
        <v>7250000</v>
      </c>
      <c r="J124" s="6">
        <f t="shared" si="18"/>
        <v>1131000</v>
      </c>
      <c r="K124" s="6">
        <f t="shared" si="0"/>
        <v>8381000</v>
      </c>
      <c r="L124" s="6"/>
      <c r="M124" s="6"/>
      <c r="N124" s="6"/>
      <c r="P124" s="71"/>
      <c r="Q124" s="92"/>
      <c r="R124" s="92"/>
      <c r="S124" s="92"/>
      <c r="T124" s="42"/>
      <c r="U124" s="42"/>
      <c r="V124" s="42"/>
      <c r="W124" s="82">
        <f t="shared" si="19"/>
        <v>3</v>
      </c>
      <c r="Z124" s="17"/>
      <c r="AC124" s="22"/>
      <c r="AD124" s="17"/>
    </row>
    <row r="125" spans="1:30" ht="21.75" hidden="1" customHeight="1" x14ac:dyDescent="0.25">
      <c r="A125" s="83">
        <v>114</v>
      </c>
      <c r="B125" s="11" t="s">
        <v>67</v>
      </c>
      <c r="C125" s="11" t="s">
        <v>240</v>
      </c>
      <c r="D125" s="6">
        <v>40000000</v>
      </c>
      <c r="E125" s="12">
        <v>45737</v>
      </c>
      <c r="F125" s="83">
        <v>12</v>
      </c>
      <c r="G125" s="13">
        <v>21</v>
      </c>
      <c r="H125" s="13">
        <v>0</v>
      </c>
      <c r="I125" s="6">
        <f t="shared" si="17"/>
        <v>3333500</v>
      </c>
      <c r="J125" s="6">
        <f t="shared" si="18"/>
        <v>520000.00000000006</v>
      </c>
      <c r="K125" s="6">
        <f t="shared" si="0"/>
        <v>3853500</v>
      </c>
      <c r="L125" s="6"/>
      <c r="M125" s="6"/>
      <c r="N125" s="6"/>
      <c r="P125" s="71"/>
      <c r="Q125" s="97"/>
      <c r="R125" s="97"/>
      <c r="S125" s="97"/>
      <c r="T125" s="42"/>
      <c r="U125" s="42"/>
      <c r="V125" s="42"/>
      <c r="W125" s="82">
        <f t="shared" si="19"/>
        <v>3</v>
      </c>
      <c r="Z125" s="17"/>
      <c r="AC125" s="22"/>
      <c r="AD125" s="17"/>
    </row>
    <row r="126" spans="1:30" ht="21.75" hidden="1" customHeight="1" x14ac:dyDescent="0.25">
      <c r="A126" s="83">
        <v>115</v>
      </c>
      <c r="B126" s="11" t="s">
        <v>222</v>
      </c>
      <c r="C126" s="11" t="s">
        <v>165</v>
      </c>
      <c r="D126" s="6">
        <v>91000000</v>
      </c>
      <c r="E126" s="12">
        <v>45373</v>
      </c>
      <c r="F126" s="83">
        <v>18</v>
      </c>
      <c r="G126" s="13">
        <v>22</v>
      </c>
      <c r="H126" s="13">
        <v>12</v>
      </c>
      <c r="I126" s="6">
        <f>CEILING(D126/F126,500)</f>
        <v>5056000</v>
      </c>
      <c r="J126" s="6">
        <f>D126*1.3%</f>
        <v>1183000</v>
      </c>
      <c r="K126" s="6">
        <f>I126+J126</f>
        <v>6239000</v>
      </c>
      <c r="L126" s="6"/>
      <c r="M126" s="6"/>
      <c r="N126" s="6">
        <f>L126+M126</f>
        <v>0</v>
      </c>
      <c r="P126" s="73"/>
      <c r="Q126" s="98"/>
      <c r="R126" s="98"/>
      <c r="S126" s="98"/>
      <c r="T126" s="89"/>
      <c r="U126" s="89"/>
      <c r="V126" s="89"/>
      <c r="W126" s="82">
        <f t="shared" si="19"/>
        <v>15</v>
      </c>
      <c r="X126" s="20">
        <f>Y126+1</f>
        <v>7</v>
      </c>
      <c r="Y126" s="17">
        <f t="shared" ref="Y126:Y130" si="20">F126-H126</f>
        <v>6</v>
      </c>
      <c r="Z126" s="17"/>
      <c r="AC126" s="22"/>
      <c r="AD126" s="17"/>
    </row>
    <row r="127" spans="1:30" s="16" customFormat="1" ht="23.25" hidden="1" customHeight="1" x14ac:dyDescent="0.25">
      <c r="A127" s="83">
        <v>116</v>
      </c>
      <c r="B127" s="11" t="s">
        <v>101</v>
      </c>
      <c r="C127" s="11" t="s">
        <v>87</v>
      </c>
      <c r="D127" s="6">
        <v>49000000</v>
      </c>
      <c r="E127" s="12">
        <v>45373</v>
      </c>
      <c r="F127" s="83">
        <v>18</v>
      </c>
      <c r="G127" s="13">
        <v>22</v>
      </c>
      <c r="H127" s="13">
        <v>12</v>
      </c>
      <c r="I127" s="6">
        <f>CEILING(D127/F127,500)</f>
        <v>2722500</v>
      </c>
      <c r="J127" s="6">
        <f>D127*1.3%</f>
        <v>637000</v>
      </c>
      <c r="K127" s="6">
        <f>I127+J127</f>
        <v>3359500</v>
      </c>
      <c r="L127" s="6"/>
      <c r="M127" s="6"/>
      <c r="N127" s="6"/>
      <c r="P127" s="74"/>
      <c r="Q127" s="99"/>
      <c r="R127" s="99"/>
      <c r="S127" s="99"/>
      <c r="T127" s="23"/>
      <c r="U127" s="23"/>
      <c r="V127" s="23"/>
      <c r="W127" s="82">
        <f t="shared" si="19"/>
        <v>15</v>
      </c>
      <c r="X127" s="20">
        <f>Y127+1</f>
        <v>7</v>
      </c>
      <c r="Y127" s="17">
        <f t="shared" si="20"/>
        <v>6</v>
      </c>
      <c r="Z127" s="17"/>
      <c r="AC127" s="22"/>
      <c r="AD127" s="17"/>
    </row>
    <row r="128" spans="1:30" ht="21.75" hidden="1" customHeight="1" x14ac:dyDescent="0.25">
      <c r="A128" s="83">
        <v>117</v>
      </c>
      <c r="B128" s="11" t="s">
        <v>101</v>
      </c>
      <c r="C128" s="11" t="s">
        <v>163</v>
      </c>
      <c r="D128" s="6">
        <v>126000000</v>
      </c>
      <c r="E128" s="12">
        <v>45373</v>
      </c>
      <c r="F128" s="83">
        <v>18</v>
      </c>
      <c r="G128" s="13">
        <v>22</v>
      </c>
      <c r="H128" s="13">
        <v>12</v>
      </c>
      <c r="I128" s="6">
        <f>CEILING(D128/F128,500)</f>
        <v>7000000</v>
      </c>
      <c r="J128" s="6">
        <f>D128*1.3%</f>
        <v>1638000.0000000002</v>
      </c>
      <c r="K128" s="6">
        <f>I128+J128</f>
        <v>8638000</v>
      </c>
      <c r="L128" s="6"/>
      <c r="M128" s="6"/>
      <c r="N128" s="6">
        <f>L128+M128</f>
        <v>0</v>
      </c>
      <c r="P128" s="73" t="s">
        <v>164</v>
      </c>
      <c r="Q128" s="98"/>
      <c r="R128" s="98"/>
      <c r="S128" s="98"/>
      <c r="T128" s="89"/>
      <c r="U128" s="89"/>
      <c r="V128" s="89"/>
      <c r="W128" s="82">
        <f t="shared" si="19"/>
        <v>15</v>
      </c>
      <c r="X128" s="20">
        <f>Y128+1</f>
        <v>7</v>
      </c>
      <c r="Y128" s="17">
        <f t="shared" si="20"/>
        <v>6</v>
      </c>
      <c r="Z128" s="17"/>
      <c r="AC128" s="22"/>
      <c r="AD128" s="17"/>
    </row>
    <row r="129" spans="1:30" s="16" customFormat="1" ht="21.75" hidden="1" customHeight="1" x14ac:dyDescent="0.25">
      <c r="A129" s="83">
        <v>118</v>
      </c>
      <c r="B129" s="11" t="s">
        <v>38</v>
      </c>
      <c r="C129" s="11" t="s">
        <v>204</v>
      </c>
      <c r="D129" s="6">
        <v>222000000</v>
      </c>
      <c r="E129" s="12">
        <v>45373</v>
      </c>
      <c r="F129" s="83">
        <v>18</v>
      </c>
      <c r="G129" s="13">
        <v>22</v>
      </c>
      <c r="H129" s="13">
        <v>12</v>
      </c>
      <c r="I129" s="6">
        <f>CEILING(D129/F129,500)</f>
        <v>12333500</v>
      </c>
      <c r="J129" s="6">
        <f>D129*1.3%</f>
        <v>2886000.0000000005</v>
      </c>
      <c r="K129" s="6">
        <f>I129+J129</f>
        <v>15219500</v>
      </c>
      <c r="L129" s="6"/>
      <c r="M129" s="6"/>
      <c r="N129" s="6">
        <f>L129+M129</f>
        <v>0</v>
      </c>
      <c r="P129" s="73"/>
      <c r="Q129" s="102" t="s">
        <v>248</v>
      </c>
      <c r="R129" s="103"/>
      <c r="S129" s="102" t="s">
        <v>251</v>
      </c>
      <c r="T129" s="89"/>
      <c r="U129" s="89"/>
      <c r="V129" s="89"/>
      <c r="W129" s="82">
        <f t="shared" si="19"/>
        <v>15</v>
      </c>
      <c r="X129" s="20">
        <f>Y129+1</f>
        <v>7</v>
      </c>
      <c r="Y129" s="17">
        <f t="shared" si="20"/>
        <v>6</v>
      </c>
      <c r="Z129" s="17"/>
      <c r="AC129" s="22"/>
      <c r="AD129" s="17"/>
    </row>
    <row r="130" spans="1:30" s="16" customFormat="1" ht="23.25" hidden="1" customHeight="1" x14ac:dyDescent="0.25">
      <c r="A130" s="83">
        <v>119</v>
      </c>
      <c r="B130" s="11" t="s">
        <v>60</v>
      </c>
      <c r="C130" s="11" t="s">
        <v>215</v>
      </c>
      <c r="D130" s="6">
        <v>39000000</v>
      </c>
      <c r="E130" s="12">
        <v>45373</v>
      </c>
      <c r="F130" s="83">
        <v>18</v>
      </c>
      <c r="G130" s="13">
        <v>22</v>
      </c>
      <c r="H130" s="13">
        <v>12</v>
      </c>
      <c r="I130" s="6">
        <f>CEILING(D130/F130,500)</f>
        <v>2167000</v>
      </c>
      <c r="J130" s="6">
        <f>D130*1.3%</f>
        <v>507000.00000000006</v>
      </c>
      <c r="K130" s="6">
        <f>I130+J130</f>
        <v>2674000</v>
      </c>
      <c r="L130" s="6"/>
      <c r="M130" s="6"/>
      <c r="N130" s="6"/>
      <c r="P130" s="74"/>
      <c r="Q130" s="101" t="s">
        <v>249</v>
      </c>
      <c r="R130" s="101" t="s">
        <v>250</v>
      </c>
      <c r="S130" s="99"/>
      <c r="T130" s="23"/>
      <c r="U130" s="23"/>
      <c r="V130" s="23"/>
      <c r="W130" s="82">
        <f t="shared" si="19"/>
        <v>15</v>
      </c>
      <c r="X130" s="20">
        <f>Y130+1</f>
        <v>7</v>
      </c>
      <c r="Y130" s="17">
        <f t="shared" si="20"/>
        <v>6</v>
      </c>
      <c r="Z130" s="17"/>
      <c r="AC130" s="22"/>
      <c r="AD130" s="17"/>
    </row>
    <row r="131" spans="1:30" ht="21.75" hidden="1" customHeight="1" x14ac:dyDescent="0.25">
      <c r="A131" s="83">
        <v>120</v>
      </c>
      <c r="B131" s="64" t="s">
        <v>222</v>
      </c>
      <c r="C131" s="64" t="s">
        <v>191</v>
      </c>
      <c r="D131" s="2">
        <v>77000000</v>
      </c>
      <c r="E131" s="3">
        <v>45534</v>
      </c>
      <c r="F131" s="4">
        <v>18</v>
      </c>
      <c r="G131" s="5">
        <v>24</v>
      </c>
      <c r="H131" s="5">
        <v>7</v>
      </c>
      <c r="I131" s="2">
        <f t="shared" ref="I131:I183" si="21">CEILING(D131/F131,500)</f>
        <v>4278000</v>
      </c>
      <c r="J131" s="2">
        <f t="shared" ref="J131:J183" si="22">D131*1.3%</f>
        <v>1001000.0000000001</v>
      </c>
      <c r="K131" s="2">
        <f t="shared" si="0"/>
        <v>5279000</v>
      </c>
      <c r="L131" s="2"/>
      <c r="M131" s="2"/>
      <c r="N131" s="2"/>
      <c r="P131" s="75"/>
      <c r="Q131" s="98"/>
      <c r="R131" s="98"/>
      <c r="S131" s="98"/>
      <c r="T131" s="89"/>
      <c r="U131" s="89"/>
      <c r="V131" s="89"/>
      <c r="W131" s="82">
        <f t="shared" si="19"/>
        <v>10</v>
      </c>
      <c r="X131" s="20">
        <f t="shared" ref="X131:X183" si="23">Y131+1</f>
        <v>12</v>
      </c>
      <c r="Y131" s="17">
        <f t="shared" ref="Y131:Y183" si="24">F131-H131</f>
        <v>11</v>
      </c>
      <c r="Z131" s="17">
        <f t="shared" ref="Z131:Z182" si="25">H131+8</f>
        <v>15</v>
      </c>
      <c r="AC131" s="36"/>
      <c r="AD131" s="17"/>
    </row>
    <row r="132" spans="1:30" ht="21.75" hidden="1" customHeight="1" x14ac:dyDescent="0.25">
      <c r="A132" s="83">
        <v>121</v>
      </c>
      <c r="B132" s="64" t="s">
        <v>33</v>
      </c>
      <c r="C132" s="64" t="s">
        <v>223</v>
      </c>
      <c r="D132" s="2">
        <v>15000000</v>
      </c>
      <c r="E132" s="3">
        <v>45534</v>
      </c>
      <c r="F132" s="4">
        <v>18</v>
      </c>
      <c r="G132" s="5">
        <v>24</v>
      </c>
      <c r="H132" s="5">
        <v>7</v>
      </c>
      <c r="I132" s="2">
        <f t="shared" si="21"/>
        <v>833500</v>
      </c>
      <c r="J132" s="2">
        <f t="shared" si="22"/>
        <v>195000.00000000003</v>
      </c>
      <c r="K132" s="2">
        <f t="shared" si="0"/>
        <v>1028500</v>
      </c>
      <c r="L132" s="2"/>
      <c r="M132" s="2"/>
      <c r="N132" s="2"/>
      <c r="P132" s="75"/>
      <c r="Q132" s="97"/>
      <c r="R132" s="97"/>
      <c r="S132" s="97"/>
      <c r="T132" s="89"/>
      <c r="U132" s="89"/>
      <c r="V132" s="89"/>
      <c r="W132" s="82">
        <f t="shared" si="19"/>
        <v>10</v>
      </c>
      <c r="X132" s="20"/>
      <c r="Y132" s="17"/>
      <c r="Z132" s="17"/>
      <c r="AC132" s="36"/>
      <c r="AD132" s="17"/>
    </row>
    <row r="133" spans="1:30" ht="21.75" hidden="1" customHeight="1" x14ac:dyDescent="0.25">
      <c r="A133" s="83">
        <v>122</v>
      </c>
      <c r="B133" s="64" t="s">
        <v>38</v>
      </c>
      <c r="C133" s="64" t="s">
        <v>58</v>
      </c>
      <c r="D133" s="2">
        <v>25000000</v>
      </c>
      <c r="E133" s="3">
        <v>45534</v>
      </c>
      <c r="F133" s="4">
        <v>18</v>
      </c>
      <c r="G133" s="5">
        <v>24</v>
      </c>
      <c r="H133" s="5">
        <v>7</v>
      </c>
      <c r="I133" s="2">
        <f t="shared" si="21"/>
        <v>1389000</v>
      </c>
      <c r="J133" s="2">
        <f t="shared" si="22"/>
        <v>325000</v>
      </c>
      <c r="K133" s="2">
        <f t="shared" si="0"/>
        <v>1714000</v>
      </c>
      <c r="L133" s="2"/>
      <c r="M133" s="2"/>
      <c r="N133" s="2"/>
      <c r="P133" s="75"/>
      <c r="Q133" s="98"/>
      <c r="R133" s="98"/>
      <c r="S133" s="98"/>
      <c r="T133" s="89"/>
      <c r="U133" s="89"/>
      <c r="V133" s="89"/>
      <c r="W133" s="82">
        <f t="shared" si="19"/>
        <v>10</v>
      </c>
      <c r="X133" s="20"/>
      <c r="Y133" s="17"/>
      <c r="Z133" s="17"/>
      <c r="AC133" s="36"/>
      <c r="AD133" s="17"/>
    </row>
    <row r="134" spans="1:30" ht="21.75" hidden="1" customHeight="1" x14ac:dyDescent="0.25">
      <c r="A134" s="83">
        <v>123</v>
      </c>
      <c r="B134" s="64" t="s">
        <v>159</v>
      </c>
      <c r="C134" s="64" t="s">
        <v>224</v>
      </c>
      <c r="D134" s="2">
        <v>107000000</v>
      </c>
      <c r="E134" s="3">
        <v>45534</v>
      </c>
      <c r="F134" s="4">
        <v>18</v>
      </c>
      <c r="G134" s="5">
        <v>24</v>
      </c>
      <c r="H134" s="5">
        <v>7</v>
      </c>
      <c r="I134" s="2">
        <f t="shared" si="21"/>
        <v>5944500</v>
      </c>
      <c r="J134" s="2">
        <f t="shared" si="22"/>
        <v>1391000.0000000002</v>
      </c>
      <c r="K134" s="2">
        <f t="shared" si="0"/>
        <v>7335500</v>
      </c>
      <c r="L134" s="2">
        <f>'[1]LAP TUNGGAKAN'!$E$231</f>
        <v>13818000</v>
      </c>
      <c r="M134" s="2"/>
      <c r="N134" s="2">
        <f>L134+M134</f>
        <v>13818000</v>
      </c>
      <c r="P134" s="75"/>
      <c r="Q134" s="98"/>
      <c r="R134" s="98"/>
      <c r="S134" s="98"/>
      <c r="T134" s="89"/>
      <c r="U134" s="89"/>
      <c r="V134" s="89"/>
      <c r="W134" s="82">
        <f t="shared" si="19"/>
        <v>10</v>
      </c>
      <c r="X134" s="20"/>
      <c r="Y134" s="17"/>
      <c r="Z134" s="17"/>
      <c r="AC134" s="36"/>
      <c r="AD134" s="17"/>
    </row>
    <row r="135" spans="1:30" ht="21.75" hidden="1" customHeight="1" x14ac:dyDescent="0.25">
      <c r="A135" s="83">
        <v>124</v>
      </c>
      <c r="B135" s="64" t="s">
        <v>60</v>
      </c>
      <c r="C135" s="64" t="s">
        <v>225</v>
      </c>
      <c r="D135" s="2">
        <v>20000000</v>
      </c>
      <c r="E135" s="3">
        <v>46629</v>
      </c>
      <c r="F135" s="4">
        <v>18</v>
      </c>
      <c r="G135" s="5">
        <v>24</v>
      </c>
      <c r="H135" s="5">
        <v>7</v>
      </c>
      <c r="I135" s="2">
        <f t="shared" si="21"/>
        <v>1111500</v>
      </c>
      <c r="J135" s="2">
        <f t="shared" si="22"/>
        <v>260000.00000000003</v>
      </c>
      <c r="K135" s="2">
        <f t="shared" si="0"/>
        <v>1371500</v>
      </c>
      <c r="L135" s="2"/>
      <c r="M135" s="2"/>
      <c r="N135" s="2"/>
      <c r="P135" s="75"/>
      <c r="Q135" s="101" t="s">
        <v>249</v>
      </c>
      <c r="R135" s="101" t="s">
        <v>250</v>
      </c>
      <c r="S135" s="98"/>
      <c r="T135" s="89"/>
      <c r="U135" s="89"/>
      <c r="V135" s="89"/>
      <c r="W135" s="82">
        <f t="shared" si="19"/>
        <v>10</v>
      </c>
      <c r="X135" s="20"/>
      <c r="Y135" s="17"/>
      <c r="Z135" s="17"/>
      <c r="AC135" s="36"/>
      <c r="AD135" s="17"/>
    </row>
    <row r="136" spans="1:30" ht="21.75" hidden="1" customHeight="1" x14ac:dyDescent="0.25">
      <c r="A136" s="83">
        <v>125</v>
      </c>
      <c r="B136" s="64" t="s">
        <v>48</v>
      </c>
      <c r="C136" s="64" t="s">
        <v>221</v>
      </c>
      <c r="D136" s="2">
        <v>40000000</v>
      </c>
      <c r="E136" s="3">
        <v>45499</v>
      </c>
      <c r="F136" s="4">
        <v>18</v>
      </c>
      <c r="G136" s="5">
        <v>24</v>
      </c>
      <c r="H136" s="5">
        <v>8</v>
      </c>
      <c r="I136" s="2">
        <f t="shared" si="21"/>
        <v>2222500</v>
      </c>
      <c r="J136" s="2">
        <f t="shared" si="22"/>
        <v>520000.00000000006</v>
      </c>
      <c r="K136" s="2">
        <f t="shared" si="0"/>
        <v>2742500</v>
      </c>
      <c r="L136" s="2"/>
      <c r="M136" s="2"/>
      <c r="N136" s="2"/>
      <c r="P136" s="75"/>
      <c r="Q136" s="98"/>
      <c r="R136" s="98"/>
      <c r="S136" s="98"/>
      <c r="T136" s="89"/>
      <c r="U136" s="89"/>
      <c r="V136" s="89"/>
      <c r="W136" s="82">
        <f t="shared" si="19"/>
        <v>11</v>
      </c>
      <c r="X136" s="20"/>
      <c r="Y136" s="17"/>
      <c r="Z136" s="17"/>
      <c r="AC136" s="36"/>
      <c r="AD136" s="17"/>
    </row>
    <row r="137" spans="1:30" ht="21.75" hidden="1" customHeight="1" x14ac:dyDescent="0.25">
      <c r="A137" s="83">
        <v>126</v>
      </c>
      <c r="B137" s="64" t="s">
        <v>38</v>
      </c>
      <c r="C137" s="64" t="s">
        <v>162</v>
      </c>
      <c r="D137" s="2">
        <v>70000000</v>
      </c>
      <c r="E137" s="3">
        <v>45499</v>
      </c>
      <c r="F137" s="4">
        <v>18</v>
      </c>
      <c r="G137" s="5">
        <v>24</v>
      </c>
      <c r="H137" s="5">
        <v>8</v>
      </c>
      <c r="I137" s="2">
        <f t="shared" si="21"/>
        <v>3889000</v>
      </c>
      <c r="J137" s="2">
        <f t="shared" si="22"/>
        <v>910000.00000000012</v>
      </c>
      <c r="K137" s="2">
        <f t="shared" si="0"/>
        <v>4799000</v>
      </c>
      <c r="L137" s="2"/>
      <c r="M137" s="2"/>
      <c r="N137" s="2"/>
      <c r="P137" s="75"/>
      <c r="Q137" s="98"/>
      <c r="R137" s="98"/>
      <c r="S137" s="98"/>
      <c r="T137" s="89"/>
      <c r="U137" s="89"/>
      <c r="V137" s="89"/>
      <c r="W137" s="82">
        <f t="shared" si="19"/>
        <v>11</v>
      </c>
      <c r="X137" s="20"/>
      <c r="Y137" s="17"/>
      <c r="Z137" s="17"/>
      <c r="AC137" s="36"/>
      <c r="AD137" s="17"/>
    </row>
    <row r="138" spans="1:30" ht="21.75" hidden="1" customHeight="1" x14ac:dyDescent="0.25">
      <c r="A138" s="83">
        <v>127</v>
      </c>
      <c r="B138" s="64" t="s">
        <v>60</v>
      </c>
      <c r="C138" s="64" t="s">
        <v>220</v>
      </c>
      <c r="D138" s="2">
        <v>40000000</v>
      </c>
      <c r="E138" s="3">
        <v>45470</v>
      </c>
      <c r="F138" s="4">
        <v>18</v>
      </c>
      <c r="G138" s="5">
        <v>24</v>
      </c>
      <c r="H138" s="5">
        <v>9</v>
      </c>
      <c r="I138" s="2">
        <f t="shared" si="21"/>
        <v>2222500</v>
      </c>
      <c r="J138" s="2">
        <f t="shared" si="22"/>
        <v>520000.00000000006</v>
      </c>
      <c r="K138" s="2">
        <f t="shared" si="0"/>
        <v>2742500</v>
      </c>
      <c r="L138" s="2"/>
      <c r="M138" s="2"/>
      <c r="N138" s="2"/>
      <c r="P138" s="75"/>
      <c r="Q138" s="101" t="s">
        <v>249</v>
      </c>
      <c r="R138" s="101" t="s">
        <v>250</v>
      </c>
      <c r="S138" s="98"/>
      <c r="T138" s="89"/>
      <c r="U138" s="89"/>
      <c r="V138" s="89"/>
      <c r="W138" s="82">
        <f t="shared" si="19"/>
        <v>12</v>
      </c>
      <c r="X138" s="20"/>
      <c r="Y138" s="17"/>
      <c r="Z138" s="17"/>
      <c r="AC138" s="36"/>
      <c r="AD138" s="17"/>
    </row>
    <row r="139" spans="1:30" ht="21.75" hidden="1" customHeight="1" x14ac:dyDescent="0.25">
      <c r="A139" s="83">
        <v>128</v>
      </c>
      <c r="B139" s="64" t="s">
        <v>48</v>
      </c>
      <c r="C139" s="64" t="s">
        <v>194</v>
      </c>
      <c r="D139" s="2">
        <v>78000000</v>
      </c>
      <c r="E139" s="3">
        <v>45470</v>
      </c>
      <c r="F139" s="4">
        <v>18</v>
      </c>
      <c r="G139" s="5">
        <v>24</v>
      </c>
      <c r="H139" s="5">
        <v>9</v>
      </c>
      <c r="I139" s="2">
        <f t="shared" si="21"/>
        <v>4333500</v>
      </c>
      <c r="J139" s="2">
        <f t="shared" si="22"/>
        <v>1014000.0000000001</v>
      </c>
      <c r="K139" s="2">
        <f t="shared" si="0"/>
        <v>5347500</v>
      </c>
      <c r="L139" s="2"/>
      <c r="M139" s="2"/>
      <c r="N139" s="2"/>
      <c r="P139" s="75"/>
      <c r="Q139" s="98"/>
      <c r="R139" s="98"/>
      <c r="S139" s="98"/>
      <c r="T139" s="89"/>
      <c r="U139" s="89"/>
      <c r="V139" s="89"/>
      <c r="W139" s="82">
        <f t="shared" si="19"/>
        <v>12</v>
      </c>
      <c r="X139" s="20"/>
      <c r="Y139" s="17"/>
      <c r="Z139" s="17"/>
      <c r="AC139" s="36"/>
      <c r="AD139" s="17"/>
    </row>
    <row r="140" spans="1:30" ht="21.75" hidden="1" customHeight="1" x14ac:dyDescent="0.25">
      <c r="A140" s="83">
        <v>129</v>
      </c>
      <c r="B140" s="64" t="s">
        <v>48</v>
      </c>
      <c r="C140" s="64" t="s">
        <v>216</v>
      </c>
      <c r="D140" s="2">
        <v>50000000</v>
      </c>
      <c r="E140" s="3">
        <v>45441</v>
      </c>
      <c r="F140" s="4">
        <v>18</v>
      </c>
      <c r="G140" s="5">
        <v>24</v>
      </c>
      <c r="H140" s="5">
        <v>10</v>
      </c>
      <c r="I140" s="2">
        <f t="shared" si="21"/>
        <v>2778000</v>
      </c>
      <c r="J140" s="2">
        <f t="shared" si="22"/>
        <v>650000</v>
      </c>
      <c r="K140" s="2">
        <f t="shared" si="0"/>
        <v>3428000</v>
      </c>
      <c r="L140" s="2"/>
      <c r="M140" s="2"/>
      <c r="N140" s="2"/>
      <c r="P140" s="75"/>
      <c r="Q140" s="98"/>
      <c r="R140" s="98"/>
      <c r="S140" s="98"/>
      <c r="T140" s="89"/>
      <c r="U140" s="89"/>
      <c r="V140" s="89"/>
      <c r="W140" s="82">
        <f t="shared" si="19"/>
        <v>13</v>
      </c>
      <c r="X140" s="20"/>
      <c r="Y140" s="17"/>
      <c r="Z140" s="17"/>
      <c r="AC140" s="36"/>
      <c r="AD140" s="17"/>
    </row>
    <row r="141" spans="1:30" ht="21.75" hidden="1" customHeight="1" x14ac:dyDescent="0.25">
      <c r="A141" s="83">
        <v>130</v>
      </c>
      <c r="B141" s="64" t="s">
        <v>48</v>
      </c>
      <c r="C141" s="64" t="s">
        <v>217</v>
      </c>
      <c r="D141" s="2">
        <v>45000000</v>
      </c>
      <c r="E141" s="3">
        <v>45441</v>
      </c>
      <c r="F141" s="4">
        <v>18</v>
      </c>
      <c r="G141" s="5">
        <v>24</v>
      </c>
      <c r="H141" s="5">
        <v>10</v>
      </c>
      <c r="I141" s="2">
        <f t="shared" si="21"/>
        <v>2500000</v>
      </c>
      <c r="J141" s="2">
        <f t="shared" si="22"/>
        <v>585000</v>
      </c>
      <c r="K141" s="2">
        <f t="shared" si="0"/>
        <v>3085000</v>
      </c>
      <c r="L141" s="2"/>
      <c r="M141" s="2"/>
      <c r="N141" s="2"/>
      <c r="P141" s="75"/>
      <c r="Q141" s="98"/>
      <c r="R141" s="98"/>
      <c r="S141" s="98"/>
      <c r="T141" s="89"/>
      <c r="U141" s="89"/>
      <c r="V141" s="89"/>
      <c r="W141" s="82">
        <f t="shared" si="19"/>
        <v>13</v>
      </c>
      <c r="X141" s="20"/>
      <c r="Y141" s="17"/>
      <c r="Z141" s="17"/>
      <c r="AC141" s="36"/>
      <c r="AD141" s="17"/>
    </row>
    <row r="142" spans="1:30" s="16" customFormat="1" ht="21.75" hidden="1" customHeight="1" x14ac:dyDescent="0.25">
      <c r="A142" s="83">
        <v>131</v>
      </c>
      <c r="B142" s="11" t="s">
        <v>48</v>
      </c>
      <c r="C142" s="11" t="s">
        <v>206</v>
      </c>
      <c r="D142" s="6">
        <v>40000000</v>
      </c>
      <c r="E142" s="3">
        <v>45441</v>
      </c>
      <c r="F142" s="83">
        <v>18</v>
      </c>
      <c r="G142" s="13">
        <v>24</v>
      </c>
      <c r="H142" s="5">
        <v>10</v>
      </c>
      <c r="I142" s="6">
        <f>CEILING(D142/F142,500)</f>
        <v>2222500</v>
      </c>
      <c r="J142" s="6">
        <f>D142*1.3%</f>
        <v>520000.00000000006</v>
      </c>
      <c r="K142" s="6">
        <f>I142+J142</f>
        <v>2742500</v>
      </c>
      <c r="L142" s="6"/>
      <c r="M142" s="6"/>
      <c r="N142" s="6">
        <f>L142+M142</f>
        <v>0</v>
      </c>
      <c r="P142" s="73"/>
      <c r="Q142" s="98"/>
      <c r="R142" s="98"/>
      <c r="S142" s="98"/>
      <c r="T142" s="89"/>
      <c r="U142" s="89"/>
      <c r="V142" s="89"/>
      <c r="W142" s="82">
        <f t="shared" si="19"/>
        <v>13</v>
      </c>
      <c r="X142" s="20">
        <f>Y142+1</f>
        <v>9</v>
      </c>
      <c r="Y142" s="17">
        <f>F142-H142</f>
        <v>8</v>
      </c>
      <c r="Z142" s="17"/>
      <c r="AC142" s="22"/>
      <c r="AD142" s="17"/>
    </row>
    <row r="143" spans="1:30" ht="21.75" hidden="1" customHeight="1" x14ac:dyDescent="0.25">
      <c r="A143" s="83">
        <v>132</v>
      </c>
      <c r="B143" s="64" t="s">
        <v>101</v>
      </c>
      <c r="C143" s="64" t="s">
        <v>193</v>
      </c>
      <c r="D143" s="2">
        <v>87000000</v>
      </c>
      <c r="E143" s="3">
        <v>45441</v>
      </c>
      <c r="F143" s="4">
        <v>18</v>
      </c>
      <c r="G143" s="5">
        <v>24</v>
      </c>
      <c r="H143" s="5">
        <v>10</v>
      </c>
      <c r="I143" s="2">
        <f>CEILING(D143/F143,500)</f>
        <v>4833500</v>
      </c>
      <c r="J143" s="2">
        <f>D143*1.3%</f>
        <v>1131000</v>
      </c>
      <c r="K143" s="2">
        <f>I143+J143</f>
        <v>5964500</v>
      </c>
      <c r="L143" s="2"/>
      <c r="M143" s="2"/>
      <c r="N143" s="2"/>
      <c r="P143" s="75"/>
      <c r="Q143" s="98"/>
      <c r="R143" s="98"/>
      <c r="S143" s="98"/>
      <c r="T143" s="89"/>
      <c r="U143" s="89"/>
      <c r="V143" s="89"/>
      <c r="W143" s="82">
        <f t="shared" si="19"/>
        <v>13</v>
      </c>
      <c r="X143" s="20"/>
      <c r="Y143" s="17"/>
      <c r="Z143" s="17"/>
      <c r="AC143" s="36"/>
      <c r="AD143" s="17"/>
    </row>
    <row r="144" spans="1:30" ht="21.75" hidden="1" customHeight="1" x14ac:dyDescent="0.25">
      <c r="A144" s="83">
        <v>133</v>
      </c>
      <c r="B144" s="64" t="s">
        <v>60</v>
      </c>
      <c r="C144" s="64" t="s">
        <v>218</v>
      </c>
      <c r="D144" s="2">
        <v>77000000</v>
      </c>
      <c r="E144" s="3">
        <v>45441</v>
      </c>
      <c r="F144" s="4">
        <v>18</v>
      </c>
      <c r="G144" s="5">
        <v>24</v>
      </c>
      <c r="H144" s="5">
        <v>10</v>
      </c>
      <c r="I144" s="2">
        <f>CEILING(D144/F144,500)</f>
        <v>4278000</v>
      </c>
      <c r="J144" s="2">
        <f>D144*1.3%</f>
        <v>1001000.0000000001</v>
      </c>
      <c r="K144" s="2">
        <f>I144+J144</f>
        <v>5279000</v>
      </c>
      <c r="L144" s="2"/>
      <c r="M144" s="2"/>
      <c r="N144" s="2"/>
      <c r="P144" s="75"/>
      <c r="Q144" s="101" t="s">
        <v>249</v>
      </c>
      <c r="R144" s="101" t="s">
        <v>250</v>
      </c>
      <c r="S144" s="98"/>
      <c r="T144" s="89"/>
      <c r="U144" s="89"/>
      <c r="V144" s="89"/>
      <c r="W144" s="82">
        <f t="shared" si="19"/>
        <v>13</v>
      </c>
      <c r="X144" s="20"/>
      <c r="Y144" s="17"/>
      <c r="Z144" s="17"/>
      <c r="AC144" s="36"/>
      <c r="AD144" s="17"/>
    </row>
    <row r="145" spans="1:30" ht="21.75" hidden="1" customHeight="1" x14ac:dyDescent="0.25">
      <c r="A145" s="83">
        <v>134</v>
      </c>
      <c r="B145" s="64" t="s">
        <v>60</v>
      </c>
      <c r="C145" s="64" t="s">
        <v>219</v>
      </c>
      <c r="D145" s="2">
        <v>45000000</v>
      </c>
      <c r="E145" s="3">
        <v>45441</v>
      </c>
      <c r="F145" s="4">
        <v>18</v>
      </c>
      <c r="G145" s="5">
        <v>24</v>
      </c>
      <c r="H145" s="5">
        <v>10</v>
      </c>
      <c r="I145" s="2">
        <f>CEILING(D145/F145,500)</f>
        <v>2500000</v>
      </c>
      <c r="J145" s="2">
        <f>D145*1.3%</f>
        <v>585000</v>
      </c>
      <c r="K145" s="2">
        <f>I145+J145</f>
        <v>3085000</v>
      </c>
      <c r="L145" s="2"/>
      <c r="M145" s="2"/>
      <c r="N145" s="2"/>
      <c r="P145" s="75"/>
      <c r="Q145" s="101" t="s">
        <v>249</v>
      </c>
      <c r="R145" s="101" t="s">
        <v>250</v>
      </c>
      <c r="S145" s="98"/>
      <c r="T145" s="89"/>
      <c r="U145" s="89"/>
      <c r="V145" s="89"/>
      <c r="W145" s="82">
        <f t="shared" si="19"/>
        <v>13</v>
      </c>
      <c r="X145" s="20"/>
      <c r="Y145" s="17"/>
      <c r="Z145" s="17"/>
      <c r="AC145" s="36"/>
      <c r="AD145" s="17"/>
    </row>
    <row r="146" spans="1:30" ht="21.75" hidden="1" customHeight="1" x14ac:dyDescent="0.25">
      <c r="A146" s="83">
        <v>135</v>
      </c>
      <c r="B146" s="14" t="s">
        <v>101</v>
      </c>
      <c r="C146" s="14" t="s">
        <v>203</v>
      </c>
      <c r="D146" s="18">
        <v>87000000</v>
      </c>
      <c r="E146" s="65">
        <v>45379</v>
      </c>
      <c r="F146" s="63">
        <v>18</v>
      </c>
      <c r="G146" s="22">
        <v>24</v>
      </c>
      <c r="H146" s="22">
        <v>12</v>
      </c>
      <c r="I146" s="18">
        <f t="shared" si="21"/>
        <v>4833500</v>
      </c>
      <c r="J146" s="18">
        <f t="shared" si="22"/>
        <v>1131000</v>
      </c>
      <c r="K146" s="18">
        <f t="shared" si="0"/>
        <v>5964500</v>
      </c>
      <c r="L146" s="18"/>
      <c r="M146" s="18"/>
      <c r="N146" s="18"/>
      <c r="O146" s="14"/>
      <c r="P146" s="72"/>
      <c r="Q146" s="100"/>
      <c r="R146" s="100"/>
      <c r="S146" s="100"/>
      <c r="T146" s="15"/>
      <c r="U146" s="15"/>
      <c r="V146" s="15"/>
      <c r="W146" s="82">
        <f t="shared" si="19"/>
        <v>15</v>
      </c>
      <c r="Z146" s="17"/>
    </row>
    <row r="147" spans="1:30" ht="21.75" hidden="1" customHeight="1" x14ac:dyDescent="0.25">
      <c r="A147" s="83">
        <v>136</v>
      </c>
      <c r="B147" s="14" t="s">
        <v>21</v>
      </c>
      <c r="C147" s="14" t="s">
        <v>242</v>
      </c>
      <c r="D147" s="18">
        <v>65000000</v>
      </c>
      <c r="E147" s="65">
        <v>45563</v>
      </c>
      <c r="F147" s="63">
        <v>18</v>
      </c>
      <c r="G147" s="22">
        <v>24</v>
      </c>
      <c r="H147" s="22">
        <v>6</v>
      </c>
      <c r="I147" s="18">
        <f t="shared" si="21"/>
        <v>3611500</v>
      </c>
      <c r="J147" s="18">
        <f t="shared" si="22"/>
        <v>845000.00000000012</v>
      </c>
      <c r="K147" s="18">
        <f t="shared" si="0"/>
        <v>4456500</v>
      </c>
      <c r="L147" s="18"/>
      <c r="M147" s="18"/>
      <c r="N147" s="18"/>
      <c r="O147" s="15"/>
      <c r="P147" s="72"/>
      <c r="Q147" s="100"/>
      <c r="R147" s="100"/>
      <c r="S147" s="100"/>
      <c r="T147" s="15"/>
      <c r="U147" s="15"/>
      <c r="V147" s="15"/>
      <c r="W147" s="82">
        <f t="shared" si="19"/>
        <v>9</v>
      </c>
      <c r="Z147" s="17"/>
    </row>
    <row r="148" spans="1:30" ht="21.75" hidden="1" customHeight="1" x14ac:dyDescent="0.25">
      <c r="A148" s="83">
        <v>137</v>
      </c>
      <c r="B148" s="14" t="s">
        <v>21</v>
      </c>
      <c r="C148" s="14" t="s">
        <v>58</v>
      </c>
      <c r="D148" s="18">
        <v>40000000</v>
      </c>
      <c r="E148" s="65">
        <v>45563</v>
      </c>
      <c r="F148" s="63">
        <v>18</v>
      </c>
      <c r="G148" s="22">
        <v>24</v>
      </c>
      <c r="H148" s="22">
        <v>6</v>
      </c>
      <c r="I148" s="18">
        <f t="shared" si="21"/>
        <v>2222500</v>
      </c>
      <c r="J148" s="18">
        <f t="shared" si="22"/>
        <v>520000.00000000006</v>
      </c>
      <c r="K148" s="18">
        <f t="shared" si="0"/>
        <v>2742500</v>
      </c>
      <c r="L148" s="18"/>
      <c r="M148" s="18"/>
      <c r="N148" s="18"/>
      <c r="O148" s="15"/>
      <c r="P148" s="72"/>
      <c r="Q148" s="100"/>
      <c r="R148" s="100"/>
      <c r="S148" s="100"/>
      <c r="T148" s="15"/>
      <c r="U148" s="15"/>
      <c r="V148" s="15"/>
      <c r="W148" s="82">
        <f t="shared" si="19"/>
        <v>9</v>
      </c>
      <c r="Z148" s="17"/>
    </row>
    <row r="149" spans="1:30" ht="21.75" hidden="1" customHeight="1" x14ac:dyDescent="0.25">
      <c r="A149" s="83">
        <v>138</v>
      </c>
      <c r="B149" s="14" t="s">
        <v>21</v>
      </c>
      <c r="C149" s="14" t="s">
        <v>243</v>
      </c>
      <c r="D149" s="18">
        <v>49000000</v>
      </c>
      <c r="E149" s="65">
        <v>45563</v>
      </c>
      <c r="F149" s="63">
        <v>18</v>
      </c>
      <c r="G149" s="22">
        <v>24</v>
      </c>
      <c r="H149" s="22">
        <v>6</v>
      </c>
      <c r="I149" s="18">
        <f t="shared" si="21"/>
        <v>2722500</v>
      </c>
      <c r="J149" s="18">
        <f t="shared" si="22"/>
        <v>637000</v>
      </c>
      <c r="K149" s="18">
        <f t="shared" si="0"/>
        <v>3359500</v>
      </c>
      <c r="L149" s="18">
        <f>'[1]LAP TUNGGAKAN'!$E$44</f>
        <v>3780000</v>
      </c>
      <c r="M149" s="18"/>
      <c r="N149" s="18">
        <f>L149+M149</f>
        <v>3780000</v>
      </c>
      <c r="O149" s="15"/>
      <c r="P149" s="72"/>
      <c r="Q149" s="100"/>
      <c r="R149" s="100"/>
      <c r="S149" s="100"/>
      <c r="T149" s="15"/>
      <c r="U149" s="15"/>
      <c r="V149" s="15"/>
      <c r="W149" s="82">
        <f t="shared" si="19"/>
        <v>9</v>
      </c>
      <c r="Z149" s="17"/>
    </row>
    <row r="150" spans="1:30" ht="21.75" hidden="1" customHeight="1" x14ac:dyDescent="0.25">
      <c r="A150" s="83">
        <v>139</v>
      </c>
      <c r="B150" s="11" t="s">
        <v>60</v>
      </c>
      <c r="C150" s="11" t="s">
        <v>155</v>
      </c>
      <c r="D150" s="6">
        <v>157000000</v>
      </c>
      <c r="E150" s="12">
        <v>45593</v>
      </c>
      <c r="F150" s="83">
        <v>18</v>
      </c>
      <c r="G150" s="13">
        <v>24</v>
      </c>
      <c r="H150" s="13">
        <v>5</v>
      </c>
      <c r="I150" s="6">
        <f t="shared" ref="I150:I163" si="26">CEILING(D150/F150,500)</f>
        <v>8722500</v>
      </c>
      <c r="J150" s="6">
        <f t="shared" ref="J150:J163" si="27">D150*1.3%</f>
        <v>2041000.0000000002</v>
      </c>
      <c r="K150" s="18">
        <f t="shared" si="0"/>
        <v>10763500</v>
      </c>
      <c r="L150" s="6"/>
      <c r="M150" s="6"/>
      <c r="N150" s="6"/>
      <c r="P150" s="71"/>
      <c r="Q150" s="97"/>
      <c r="R150" s="97"/>
      <c r="S150" s="97"/>
      <c r="T150" s="42"/>
      <c r="U150" s="42"/>
      <c r="V150" s="42"/>
      <c r="W150" s="82">
        <f t="shared" si="19"/>
        <v>8</v>
      </c>
      <c r="X150" s="17"/>
      <c r="Y150" s="17"/>
      <c r="AB150" s="22"/>
      <c r="AC150" s="17"/>
    </row>
    <row r="151" spans="1:30" ht="21.75" hidden="1" customHeight="1" x14ac:dyDescent="0.25">
      <c r="A151" s="83">
        <v>140</v>
      </c>
      <c r="B151" s="11" t="s">
        <v>38</v>
      </c>
      <c r="C151" s="11" t="s">
        <v>153</v>
      </c>
      <c r="D151" s="6">
        <v>182000000</v>
      </c>
      <c r="E151" s="12">
        <v>45593</v>
      </c>
      <c r="F151" s="83">
        <v>18</v>
      </c>
      <c r="G151" s="13">
        <v>24</v>
      </c>
      <c r="H151" s="13">
        <v>5</v>
      </c>
      <c r="I151" s="6">
        <f t="shared" si="26"/>
        <v>10111500</v>
      </c>
      <c r="J151" s="6">
        <f t="shared" si="27"/>
        <v>2366000</v>
      </c>
      <c r="K151" s="6">
        <f t="shared" ref="K151:K163" si="28">I151+J151</f>
        <v>12477500</v>
      </c>
      <c r="L151" s="6">
        <f>'[1]LAP TUNGGAKAN'!$E$98</f>
        <v>12477500</v>
      </c>
      <c r="M151" s="6"/>
      <c r="N151" s="6">
        <f>L151+M151</f>
        <v>12477500</v>
      </c>
      <c r="P151" s="71"/>
      <c r="Q151" s="97"/>
      <c r="R151" s="97"/>
      <c r="S151" s="97"/>
      <c r="T151" s="42"/>
      <c r="U151" s="42"/>
      <c r="V151" s="42"/>
      <c r="W151" s="82">
        <f t="shared" si="19"/>
        <v>8</v>
      </c>
      <c r="X151" s="17"/>
      <c r="Y151" s="17"/>
      <c r="AB151" s="22"/>
      <c r="AC151" s="17"/>
    </row>
    <row r="152" spans="1:30" ht="21.75" hidden="1" customHeight="1" x14ac:dyDescent="0.25">
      <c r="A152" s="83">
        <v>141</v>
      </c>
      <c r="B152" s="11" t="s">
        <v>33</v>
      </c>
      <c r="C152" s="11" t="s">
        <v>227</v>
      </c>
      <c r="D152" s="6">
        <v>63000000</v>
      </c>
      <c r="E152" s="12">
        <v>45593</v>
      </c>
      <c r="F152" s="83">
        <v>18</v>
      </c>
      <c r="G152" s="13">
        <v>24</v>
      </c>
      <c r="H152" s="13">
        <v>5</v>
      </c>
      <c r="I152" s="6">
        <f t="shared" si="26"/>
        <v>3500000</v>
      </c>
      <c r="J152" s="6">
        <f t="shared" si="27"/>
        <v>819000.00000000012</v>
      </c>
      <c r="K152" s="6">
        <f t="shared" si="28"/>
        <v>4319000</v>
      </c>
      <c r="L152" s="6"/>
      <c r="M152" s="6"/>
      <c r="N152" s="6"/>
      <c r="P152" s="71"/>
      <c r="Q152" s="97"/>
      <c r="R152" s="97"/>
      <c r="S152" s="97"/>
      <c r="T152" s="42"/>
      <c r="U152" s="42"/>
      <c r="V152" s="42"/>
      <c r="W152" s="82">
        <f t="shared" si="19"/>
        <v>8</v>
      </c>
      <c r="X152" s="17"/>
      <c r="Y152" s="17"/>
      <c r="AB152" s="22"/>
      <c r="AC152" s="17"/>
    </row>
    <row r="153" spans="1:30" ht="21.75" hidden="1" customHeight="1" x14ac:dyDescent="0.25">
      <c r="A153" s="83">
        <v>142</v>
      </c>
      <c r="B153" s="11" t="s">
        <v>21</v>
      </c>
      <c r="C153" s="11" t="s">
        <v>228</v>
      </c>
      <c r="D153" s="6">
        <v>30000000</v>
      </c>
      <c r="E153" s="12">
        <v>45593</v>
      </c>
      <c r="F153" s="83">
        <v>12</v>
      </c>
      <c r="G153" s="13">
        <v>24</v>
      </c>
      <c r="H153" s="13">
        <v>5</v>
      </c>
      <c r="I153" s="6">
        <f t="shared" si="26"/>
        <v>2500000</v>
      </c>
      <c r="J153" s="6">
        <f t="shared" si="27"/>
        <v>390000.00000000006</v>
      </c>
      <c r="K153" s="6">
        <f t="shared" si="28"/>
        <v>2890000</v>
      </c>
      <c r="L153" s="6"/>
      <c r="M153" s="6"/>
      <c r="N153" s="6"/>
      <c r="P153" s="71"/>
      <c r="Q153" s="97"/>
      <c r="R153" s="97"/>
      <c r="S153" s="97"/>
      <c r="T153" s="42"/>
      <c r="U153" s="42"/>
      <c r="V153" s="42"/>
      <c r="W153" s="82">
        <f t="shared" si="19"/>
        <v>8</v>
      </c>
      <c r="X153" s="17"/>
      <c r="Y153" s="17"/>
      <c r="AB153" s="22"/>
      <c r="AC153" s="17"/>
    </row>
    <row r="154" spans="1:30" ht="21.75" hidden="1" customHeight="1" x14ac:dyDescent="0.25">
      <c r="A154" s="83">
        <v>143</v>
      </c>
      <c r="B154" s="11" t="s">
        <v>60</v>
      </c>
      <c r="C154" s="11" t="s">
        <v>187</v>
      </c>
      <c r="D154" s="6">
        <v>105000000</v>
      </c>
      <c r="E154" s="12">
        <v>45622</v>
      </c>
      <c r="F154" s="83">
        <v>18</v>
      </c>
      <c r="G154" s="13">
        <v>24</v>
      </c>
      <c r="H154" s="13">
        <v>4</v>
      </c>
      <c r="I154" s="6">
        <f t="shared" si="26"/>
        <v>5833500</v>
      </c>
      <c r="J154" s="6">
        <f t="shared" si="27"/>
        <v>1365000.0000000002</v>
      </c>
      <c r="K154" s="6">
        <f t="shared" si="28"/>
        <v>7198500</v>
      </c>
      <c r="L154" s="6"/>
      <c r="M154" s="6"/>
      <c r="N154" s="6"/>
      <c r="P154" s="71"/>
      <c r="Q154" s="97"/>
      <c r="R154" s="97"/>
      <c r="S154" s="97"/>
      <c r="T154" s="42"/>
      <c r="U154" s="42"/>
      <c r="V154" s="42"/>
      <c r="W154" s="82">
        <f t="shared" si="19"/>
        <v>7</v>
      </c>
      <c r="X154" s="17"/>
      <c r="Y154" s="17"/>
      <c r="AB154" s="22"/>
      <c r="AC154" s="17"/>
    </row>
    <row r="155" spans="1:30" ht="21.75" hidden="1" customHeight="1" x14ac:dyDescent="0.25">
      <c r="A155" s="83">
        <v>144</v>
      </c>
      <c r="B155" s="11" t="s">
        <v>48</v>
      </c>
      <c r="C155" s="11" t="s">
        <v>229</v>
      </c>
      <c r="D155" s="6">
        <v>25000000</v>
      </c>
      <c r="E155" s="12">
        <v>45622</v>
      </c>
      <c r="F155" s="83">
        <v>18</v>
      </c>
      <c r="G155" s="13">
        <v>24</v>
      </c>
      <c r="H155" s="13">
        <v>4</v>
      </c>
      <c r="I155" s="6">
        <f t="shared" si="26"/>
        <v>1389000</v>
      </c>
      <c r="J155" s="6">
        <f t="shared" si="27"/>
        <v>325000</v>
      </c>
      <c r="K155" s="6">
        <f t="shared" si="28"/>
        <v>1714000</v>
      </c>
      <c r="L155" s="6"/>
      <c r="M155" s="6"/>
      <c r="N155" s="6"/>
      <c r="P155" s="71"/>
      <c r="Q155" s="97"/>
      <c r="R155" s="97"/>
      <c r="S155" s="97"/>
      <c r="T155" s="42"/>
      <c r="U155" s="42"/>
      <c r="V155" s="42"/>
      <c r="W155" s="82">
        <f t="shared" si="19"/>
        <v>7</v>
      </c>
      <c r="X155" s="17"/>
      <c r="Y155" s="17"/>
      <c r="AB155" s="22"/>
      <c r="AC155" s="17"/>
    </row>
    <row r="156" spans="1:30" ht="21.75" hidden="1" customHeight="1" x14ac:dyDescent="0.25">
      <c r="A156" s="83">
        <v>145</v>
      </c>
      <c r="B156" s="11" t="s">
        <v>71</v>
      </c>
      <c r="C156" s="11" t="s">
        <v>230</v>
      </c>
      <c r="D156" s="6">
        <v>25000000</v>
      </c>
      <c r="E156" s="12">
        <v>45622</v>
      </c>
      <c r="F156" s="83">
        <v>18</v>
      </c>
      <c r="G156" s="13">
        <v>24</v>
      </c>
      <c r="H156" s="13">
        <v>4</v>
      </c>
      <c r="I156" s="6">
        <f t="shared" si="26"/>
        <v>1389000</v>
      </c>
      <c r="J156" s="6">
        <f t="shared" si="27"/>
        <v>325000</v>
      </c>
      <c r="K156" s="6">
        <f t="shared" si="28"/>
        <v>1714000</v>
      </c>
      <c r="L156" s="6"/>
      <c r="M156" s="6"/>
      <c r="N156" s="6"/>
      <c r="P156" s="71"/>
      <c r="Q156" s="97"/>
      <c r="R156" s="97"/>
      <c r="S156" s="97"/>
      <c r="T156" s="42"/>
      <c r="U156" s="42"/>
      <c r="V156" s="42"/>
      <c r="W156" s="82">
        <f t="shared" si="19"/>
        <v>7</v>
      </c>
      <c r="X156" s="17"/>
      <c r="Y156" s="17"/>
      <c r="AB156" s="22"/>
      <c r="AC156" s="17"/>
    </row>
    <row r="157" spans="1:30" ht="21.75" hidden="1" customHeight="1" x14ac:dyDescent="0.25">
      <c r="A157" s="83">
        <v>146</v>
      </c>
      <c r="B157" s="11" t="s">
        <v>21</v>
      </c>
      <c r="C157" s="11" t="s">
        <v>231</v>
      </c>
      <c r="D157" s="6">
        <v>45000000</v>
      </c>
      <c r="E157" s="12">
        <v>45625</v>
      </c>
      <c r="F157" s="83">
        <v>18</v>
      </c>
      <c r="G157" s="13">
        <v>24</v>
      </c>
      <c r="H157" s="13">
        <v>4</v>
      </c>
      <c r="I157" s="6">
        <f t="shared" si="26"/>
        <v>2500000</v>
      </c>
      <c r="J157" s="6">
        <f t="shared" si="27"/>
        <v>585000</v>
      </c>
      <c r="K157" s="6">
        <f t="shared" si="28"/>
        <v>3085000</v>
      </c>
      <c r="L157" s="6"/>
      <c r="M157" s="6"/>
      <c r="N157" s="6"/>
      <c r="P157" s="71"/>
      <c r="Q157" s="97"/>
      <c r="R157" s="97"/>
      <c r="S157" s="97"/>
      <c r="T157" s="42"/>
      <c r="U157" s="42"/>
      <c r="V157" s="42"/>
      <c r="W157" s="82">
        <f t="shared" si="19"/>
        <v>7</v>
      </c>
      <c r="X157" s="17"/>
      <c r="Y157" s="17"/>
      <c r="AB157" s="22"/>
      <c r="AC157" s="17"/>
    </row>
    <row r="158" spans="1:30" ht="21.75" hidden="1" customHeight="1" x14ac:dyDescent="0.25">
      <c r="A158" s="83">
        <v>147</v>
      </c>
      <c r="B158" s="11" t="s">
        <v>21</v>
      </c>
      <c r="C158" s="11" t="s">
        <v>232</v>
      </c>
      <c r="D158" s="6">
        <v>30000000</v>
      </c>
      <c r="E158" s="12">
        <v>45625</v>
      </c>
      <c r="F158" s="83">
        <v>18</v>
      </c>
      <c r="G158" s="13">
        <v>24</v>
      </c>
      <c r="H158" s="13">
        <v>4</v>
      </c>
      <c r="I158" s="6">
        <f t="shared" si="26"/>
        <v>1667000</v>
      </c>
      <c r="J158" s="6">
        <f t="shared" si="27"/>
        <v>390000.00000000006</v>
      </c>
      <c r="K158" s="6">
        <f t="shared" si="28"/>
        <v>2057000</v>
      </c>
      <c r="L158" s="6"/>
      <c r="M158" s="6"/>
      <c r="N158" s="6"/>
      <c r="P158" s="71"/>
      <c r="Q158" s="97"/>
      <c r="R158" s="97"/>
      <c r="S158" s="97"/>
      <c r="T158" s="42"/>
      <c r="U158" s="42"/>
      <c r="V158" s="42"/>
      <c r="W158" s="82">
        <f t="shared" si="19"/>
        <v>7</v>
      </c>
      <c r="X158" s="17"/>
      <c r="Y158" s="17"/>
      <c r="AB158" s="22"/>
      <c r="AC158" s="17"/>
    </row>
    <row r="159" spans="1:30" ht="21.75" hidden="1" customHeight="1" x14ac:dyDescent="0.25">
      <c r="A159" s="83">
        <v>148</v>
      </c>
      <c r="B159" s="11" t="s">
        <v>222</v>
      </c>
      <c r="C159" s="11" t="s">
        <v>192</v>
      </c>
      <c r="D159" s="6">
        <v>60000000</v>
      </c>
      <c r="E159" s="12">
        <v>45650</v>
      </c>
      <c r="F159" s="83">
        <v>18</v>
      </c>
      <c r="G159" s="13">
        <v>24</v>
      </c>
      <c r="H159" s="13">
        <v>3</v>
      </c>
      <c r="I159" s="6">
        <f t="shared" si="26"/>
        <v>3333500</v>
      </c>
      <c r="J159" s="6">
        <f t="shared" si="27"/>
        <v>780000.00000000012</v>
      </c>
      <c r="K159" s="6">
        <f t="shared" si="28"/>
        <v>4113500</v>
      </c>
      <c r="L159" s="6"/>
      <c r="M159" s="6"/>
      <c r="N159" s="6"/>
      <c r="P159" s="71"/>
      <c r="Q159" s="97"/>
      <c r="R159" s="97"/>
      <c r="S159" s="97"/>
      <c r="T159" s="42"/>
      <c r="U159" s="42"/>
      <c r="V159" s="42"/>
      <c r="W159" s="82">
        <f t="shared" si="19"/>
        <v>6</v>
      </c>
      <c r="X159" s="17"/>
      <c r="Y159" s="17"/>
      <c r="AB159" s="22"/>
      <c r="AC159" s="17"/>
    </row>
    <row r="160" spans="1:30" ht="21.75" hidden="1" customHeight="1" x14ac:dyDescent="0.25">
      <c r="A160" s="83">
        <v>149</v>
      </c>
      <c r="B160" s="11" t="s">
        <v>101</v>
      </c>
      <c r="C160" s="11" t="s">
        <v>161</v>
      </c>
      <c r="D160" s="6">
        <v>97000000</v>
      </c>
      <c r="E160" s="12">
        <v>45650</v>
      </c>
      <c r="F160" s="83">
        <v>18</v>
      </c>
      <c r="G160" s="13">
        <v>24</v>
      </c>
      <c r="H160" s="13">
        <v>3</v>
      </c>
      <c r="I160" s="6">
        <f t="shared" si="26"/>
        <v>5389000</v>
      </c>
      <c r="J160" s="6">
        <f t="shared" si="27"/>
        <v>1261000</v>
      </c>
      <c r="K160" s="6">
        <f t="shared" si="28"/>
        <v>6650000</v>
      </c>
      <c r="L160" s="6"/>
      <c r="M160" s="6"/>
      <c r="N160" s="6"/>
      <c r="P160" s="71"/>
      <c r="Q160" s="97"/>
      <c r="R160" s="97"/>
      <c r="S160" s="97"/>
      <c r="T160" s="42"/>
      <c r="U160" s="42"/>
      <c r="V160" s="42"/>
      <c r="W160" s="82">
        <f t="shared" si="19"/>
        <v>6</v>
      </c>
      <c r="X160" s="17"/>
      <c r="Y160" s="17"/>
      <c r="AB160" s="22"/>
      <c r="AC160" s="17"/>
    </row>
    <row r="161" spans="1:30" ht="21.75" hidden="1" customHeight="1" x14ac:dyDescent="0.25">
      <c r="A161" s="83">
        <v>150</v>
      </c>
      <c r="B161" s="11" t="s">
        <v>159</v>
      </c>
      <c r="C161" s="11" t="s">
        <v>233</v>
      </c>
      <c r="D161" s="6">
        <v>86000000</v>
      </c>
      <c r="E161" s="12">
        <v>45650</v>
      </c>
      <c r="F161" s="83">
        <v>18</v>
      </c>
      <c r="G161" s="13">
        <v>24</v>
      </c>
      <c r="H161" s="13">
        <v>3</v>
      </c>
      <c r="I161" s="6">
        <f t="shared" si="26"/>
        <v>4778000</v>
      </c>
      <c r="J161" s="6">
        <f t="shared" si="27"/>
        <v>1118000</v>
      </c>
      <c r="K161" s="6">
        <f t="shared" si="28"/>
        <v>5896000</v>
      </c>
      <c r="L161" s="6"/>
      <c r="M161" s="6"/>
      <c r="N161" s="6"/>
      <c r="P161" s="71"/>
      <c r="Q161" s="97"/>
      <c r="R161" s="97"/>
      <c r="S161" s="97"/>
      <c r="T161" s="42"/>
      <c r="U161" s="42"/>
      <c r="V161" s="42"/>
      <c r="W161" s="82">
        <f t="shared" si="19"/>
        <v>6</v>
      </c>
      <c r="X161" s="17"/>
      <c r="Y161" s="17"/>
      <c r="AB161" s="22"/>
      <c r="AC161" s="17"/>
    </row>
    <row r="162" spans="1:30" ht="21.75" hidden="1" customHeight="1" x14ac:dyDescent="0.25">
      <c r="A162" s="83">
        <v>151</v>
      </c>
      <c r="B162" s="11" t="s">
        <v>48</v>
      </c>
      <c r="C162" s="11" t="s">
        <v>234</v>
      </c>
      <c r="D162" s="6">
        <v>30000000</v>
      </c>
      <c r="E162" s="12">
        <v>45688</v>
      </c>
      <c r="F162" s="83">
        <v>18</v>
      </c>
      <c r="G162" s="13">
        <v>24</v>
      </c>
      <c r="H162" s="13">
        <v>2</v>
      </c>
      <c r="I162" s="6">
        <f t="shared" si="26"/>
        <v>1667000</v>
      </c>
      <c r="J162" s="6">
        <f t="shared" si="27"/>
        <v>390000.00000000006</v>
      </c>
      <c r="K162" s="6">
        <f t="shared" si="28"/>
        <v>2057000</v>
      </c>
      <c r="L162" s="6"/>
      <c r="M162" s="6"/>
      <c r="N162" s="6"/>
      <c r="P162" s="71"/>
      <c r="Q162" s="97"/>
      <c r="R162" s="97"/>
      <c r="S162" s="97"/>
      <c r="T162" s="42"/>
      <c r="U162" s="42"/>
      <c r="V162" s="42"/>
      <c r="W162" s="82">
        <f t="shared" si="19"/>
        <v>5</v>
      </c>
      <c r="X162" s="17"/>
      <c r="Y162" s="17"/>
      <c r="AB162" s="36"/>
      <c r="AC162" s="17"/>
    </row>
    <row r="163" spans="1:30" ht="21.75" hidden="1" customHeight="1" x14ac:dyDescent="0.25">
      <c r="A163" s="83">
        <v>152</v>
      </c>
      <c r="B163" s="11" t="s">
        <v>38</v>
      </c>
      <c r="C163" s="11" t="s">
        <v>235</v>
      </c>
      <c r="D163" s="6">
        <v>50000000</v>
      </c>
      <c r="E163" s="12">
        <v>45688</v>
      </c>
      <c r="F163" s="83">
        <v>18</v>
      </c>
      <c r="G163" s="13">
        <v>24</v>
      </c>
      <c r="H163" s="13">
        <v>2</v>
      </c>
      <c r="I163" s="6">
        <f t="shared" si="26"/>
        <v>2778000</v>
      </c>
      <c r="J163" s="6">
        <f t="shared" si="27"/>
        <v>650000</v>
      </c>
      <c r="K163" s="6">
        <f t="shared" si="28"/>
        <v>3428000</v>
      </c>
      <c r="L163" s="6"/>
      <c r="M163" s="6"/>
      <c r="N163" s="6"/>
      <c r="P163" s="71"/>
      <c r="Q163" s="97"/>
      <c r="R163" s="97"/>
      <c r="S163" s="97"/>
      <c r="T163" s="42"/>
      <c r="U163" s="42"/>
      <c r="V163" s="42"/>
      <c r="W163" s="82">
        <f t="shared" si="19"/>
        <v>5</v>
      </c>
      <c r="X163" s="17"/>
      <c r="Y163" s="17"/>
      <c r="AB163" s="36"/>
      <c r="AC163" s="17"/>
    </row>
    <row r="164" spans="1:30" ht="21.75" hidden="1" customHeight="1" x14ac:dyDescent="0.25">
      <c r="A164" s="83">
        <v>153</v>
      </c>
      <c r="B164" s="11" t="s">
        <v>38</v>
      </c>
      <c r="C164" s="11" t="s">
        <v>170</v>
      </c>
      <c r="D164" s="6">
        <v>135000000</v>
      </c>
      <c r="E164" s="12">
        <v>45713</v>
      </c>
      <c r="F164" s="83">
        <v>18</v>
      </c>
      <c r="G164" s="13">
        <v>24</v>
      </c>
      <c r="H164" s="13">
        <v>1</v>
      </c>
      <c r="I164" s="6">
        <f t="shared" si="21"/>
        <v>7500000</v>
      </c>
      <c r="J164" s="6">
        <f t="shared" si="22"/>
        <v>1755000.0000000002</v>
      </c>
      <c r="K164" s="6">
        <f t="shared" si="0"/>
        <v>9255000</v>
      </c>
      <c r="L164" s="6"/>
      <c r="M164" s="6"/>
      <c r="N164" s="6"/>
      <c r="P164" s="71"/>
      <c r="Q164" s="97"/>
      <c r="R164" s="97"/>
      <c r="S164" s="97"/>
      <c r="T164" s="42"/>
      <c r="U164" s="42"/>
      <c r="V164" s="42"/>
      <c r="W164" s="82">
        <f t="shared" si="19"/>
        <v>4</v>
      </c>
      <c r="X164" s="20">
        <f t="shared" si="23"/>
        <v>18</v>
      </c>
      <c r="Y164" s="17">
        <f t="shared" si="24"/>
        <v>17</v>
      </c>
      <c r="Z164" s="17">
        <f t="shared" si="25"/>
        <v>9</v>
      </c>
      <c r="AC164" s="22"/>
      <c r="AD164" s="17"/>
    </row>
    <row r="165" spans="1:30" ht="21.75" hidden="1" customHeight="1" x14ac:dyDescent="0.25">
      <c r="A165" s="83">
        <v>154</v>
      </c>
      <c r="B165" s="11" t="s">
        <v>101</v>
      </c>
      <c r="C165" s="11" t="s">
        <v>171</v>
      </c>
      <c r="D165" s="6">
        <v>133000000</v>
      </c>
      <c r="E165" s="12">
        <v>45713</v>
      </c>
      <c r="F165" s="83">
        <v>18</v>
      </c>
      <c r="G165" s="13">
        <v>24</v>
      </c>
      <c r="H165" s="13">
        <v>1</v>
      </c>
      <c r="I165" s="6">
        <f t="shared" si="21"/>
        <v>7389000</v>
      </c>
      <c r="J165" s="6">
        <f t="shared" si="22"/>
        <v>1729000.0000000002</v>
      </c>
      <c r="K165" s="6">
        <f t="shared" si="0"/>
        <v>9118000</v>
      </c>
      <c r="L165" s="6"/>
      <c r="M165" s="6"/>
      <c r="N165" s="6"/>
      <c r="P165" s="71"/>
      <c r="Q165" s="97"/>
      <c r="R165" s="97"/>
      <c r="S165" s="97"/>
      <c r="T165" s="42"/>
      <c r="U165" s="42"/>
      <c r="V165" s="42"/>
      <c r="W165" s="82"/>
      <c r="X165" s="20">
        <f t="shared" si="23"/>
        <v>18</v>
      </c>
      <c r="Y165" s="17">
        <f t="shared" si="24"/>
        <v>17</v>
      </c>
      <c r="Z165" s="17">
        <f t="shared" si="25"/>
        <v>9</v>
      </c>
      <c r="AC165" s="22"/>
      <c r="AD165" s="17"/>
    </row>
    <row r="166" spans="1:30" ht="21.75" hidden="1" customHeight="1" x14ac:dyDescent="0.25">
      <c r="A166" s="83">
        <v>155</v>
      </c>
      <c r="B166" s="11" t="s">
        <v>101</v>
      </c>
      <c r="C166" s="11" t="s">
        <v>172</v>
      </c>
      <c r="D166" s="6">
        <v>133000000</v>
      </c>
      <c r="E166" s="12">
        <v>45195</v>
      </c>
      <c r="F166" s="83">
        <v>18</v>
      </c>
      <c r="G166" s="13">
        <v>24</v>
      </c>
      <c r="H166" s="13">
        <v>18</v>
      </c>
      <c r="I166" s="6">
        <f t="shared" si="21"/>
        <v>7389000</v>
      </c>
      <c r="J166" s="6">
        <f t="shared" si="22"/>
        <v>1729000.0000000002</v>
      </c>
      <c r="K166" s="6">
        <f t="shared" si="0"/>
        <v>9118000</v>
      </c>
      <c r="L166" s="6">
        <f>'[1]LAP TUNGGAKAN'!$E$216</f>
        <v>21508000</v>
      </c>
      <c r="M166" s="6"/>
      <c r="N166" s="6">
        <f>L166+M166</f>
        <v>21508000</v>
      </c>
      <c r="P166" s="71"/>
      <c r="Q166" s="97"/>
      <c r="R166" s="97"/>
      <c r="S166" s="97"/>
      <c r="T166" s="42"/>
      <c r="U166" s="42"/>
      <c r="V166" s="42"/>
      <c r="W166" s="82">
        <f t="shared" si="19"/>
        <v>21</v>
      </c>
      <c r="X166" s="20">
        <f t="shared" si="23"/>
        <v>1</v>
      </c>
      <c r="Y166" s="17">
        <f t="shared" si="24"/>
        <v>0</v>
      </c>
      <c r="Z166" s="17">
        <f t="shared" si="25"/>
        <v>26</v>
      </c>
      <c r="AC166" s="22"/>
      <c r="AD166" s="17"/>
    </row>
    <row r="167" spans="1:30" ht="21.75" hidden="1" customHeight="1" x14ac:dyDescent="0.25">
      <c r="A167" s="83">
        <v>156</v>
      </c>
      <c r="B167" s="11" t="s">
        <v>101</v>
      </c>
      <c r="C167" s="11" t="s">
        <v>173</v>
      </c>
      <c r="D167" s="6">
        <v>114000000</v>
      </c>
      <c r="E167" s="12">
        <v>45713</v>
      </c>
      <c r="F167" s="83">
        <v>18</v>
      </c>
      <c r="G167" s="13">
        <v>24</v>
      </c>
      <c r="H167" s="13">
        <v>1</v>
      </c>
      <c r="I167" s="6">
        <f t="shared" si="21"/>
        <v>6333500</v>
      </c>
      <c r="J167" s="6">
        <f t="shared" si="22"/>
        <v>1482000.0000000002</v>
      </c>
      <c r="K167" s="6">
        <f t="shared" si="0"/>
        <v>7815500</v>
      </c>
      <c r="L167" s="6"/>
      <c r="M167" s="6"/>
      <c r="N167" s="6"/>
      <c r="P167" s="71"/>
      <c r="Q167" s="92"/>
      <c r="R167" s="92"/>
      <c r="S167" s="92"/>
      <c r="T167" s="42"/>
      <c r="U167" s="42"/>
      <c r="V167" s="42"/>
      <c r="W167" s="82"/>
      <c r="X167" s="20">
        <f t="shared" si="23"/>
        <v>18</v>
      </c>
      <c r="Y167" s="17">
        <f t="shared" si="24"/>
        <v>17</v>
      </c>
      <c r="Z167" s="17">
        <f t="shared" si="25"/>
        <v>9</v>
      </c>
      <c r="AC167" s="22"/>
      <c r="AD167" s="17"/>
    </row>
    <row r="168" spans="1:30" ht="21.75" hidden="1" customHeight="1" x14ac:dyDescent="0.25">
      <c r="A168" s="83">
        <v>157</v>
      </c>
      <c r="B168" s="11" t="s">
        <v>38</v>
      </c>
      <c r="C168" s="11" t="s">
        <v>175</v>
      </c>
      <c r="D168" s="6">
        <v>106000000</v>
      </c>
      <c r="E168" s="12">
        <v>45713</v>
      </c>
      <c r="F168" s="83">
        <v>18</v>
      </c>
      <c r="G168" s="13">
        <v>24</v>
      </c>
      <c r="H168" s="13">
        <v>1</v>
      </c>
      <c r="I168" s="6">
        <f t="shared" si="21"/>
        <v>5889000</v>
      </c>
      <c r="J168" s="6">
        <f t="shared" si="22"/>
        <v>1378000.0000000002</v>
      </c>
      <c r="K168" s="6">
        <f t="shared" si="0"/>
        <v>7267000</v>
      </c>
      <c r="L168" s="6"/>
      <c r="M168" s="6"/>
      <c r="N168" s="6"/>
      <c r="P168" s="71"/>
      <c r="Q168" s="92"/>
      <c r="R168" s="92"/>
      <c r="S168" s="92"/>
      <c r="T168" s="42"/>
      <c r="U168" s="42"/>
      <c r="V168" s="42"/>
      <c r="W168" s="82"/>
      <c r="X168" s="20">
        <f t="shared" si="23"/>
        <v>18</v>
      </c>
      <c r="Y168" s="17">
        <f t="shared" si="24"/>
        <v>17</v>
      </c>
      <c r="Z168" s="17">
        <f t="shared" si="25"/>
        <v>9</v>
      </c>
      <c r="AC168" s="22"/>
      <c r="AD168" s="17"/>
    </row>
    <row r="169" spans="1:30" ht="21.75" hidden="1" customHeight="1" x14ac:dyDescent="0.25">
      <c r="A169" s="83">
        <v>158</v>
      </c>
      <c r="B169" s="11" t="s">
        <v>38</v>
      </c>
      <c r="C169" s="11" t="s">
        <v>237</v>
      </c>
      <c r="D169" s="6">
        <v>50000000</v>
      </c>
      <c r="E169" s="12">
        <v>45713</v>
      </c>
      <c r="F169" s="83">
        <v>18</v>
      </c>
      <c r="G169" s="13">
        <v>24</v>
      </c>
      <c r="H169" s="13">
        <v>1</v>
      </c>
      <c r="I169" s="6">
        <f t="shared" si="21"/>
        <v>2778000</v>
      </c>
      <c r="J169" s="6">
        <f t="shared" si="22"/>
        <v>650000</v>
      </c>
      <c r="K169" s="6">
        <f t="shared" si="0"/>
        <v>3428000</v>
      </c>
      <c r="L169" s="6"/>
      <c r="M169" s="6"/>
      <c r="N169" s="6"/>
      <c r="P169" s="71"/>
      <c r="Q169" s="24"/>
      <c r="R169" s="24"/>
      <c r="S169" s="24"/>
      <c r="T169" s="42"/>
      <c r="U169" s="42"/>
      <c r="V169" s="42"/>
      <c r="W169" s="82"/>
      <c r="X169" s="20">
        <f t="shared" si="23"/>
        <v>18</v>
      </c>
      <c r="Y169" s="17">
        <f t="shared" si="24"/>
        <v>17</v>
      </c>
      <c r="Z169" s="17">
        <f t="shared" si="25"/>
        <v>9</v>
      </c>
      <c r="AC169" s="22"/>
      <c r="AD169" s="17"/>
    </row>
    <row r="170" spans="1:30" ht="21.75" hidden="1" customHeight="1" x14ac:dyDescent="0.25">
      <c r="A170" s="83">
        <v>159</v>
      </c>
      <c r="B170" s="11" t="s">
        <v>60</v>
      </c>
      <c r="C170" s="11" t="s">
        <v>236</v>
      </c>
      <c r="D170" s="6">
        <v>84000000</v>
      </c>
      <c r="E170" s="12">
        <v>45713</v>
      </c>
      <c r="F170" s="83">
        <v>18</v>
      </c>
      <c r="G170" s="13">
        <v>24</v>
      </c>
      <c r="H170" s="13">
        <v>1</v>
      </c>
      <c r="I170" s="6">
        <f t="shared" si="21"/>
        <v>4667000</v>
      </c>
      <c r="J170" s="6">
        <f t="shared" si="22"/>
        <v>1092000</v>
      </c>
      <c r="K170" s="6">
        <f t="shared" si="0"/>
        <v>5759000</v>
      </c>
      <c r="L170" s="6"/>
      <c r="M170" s="6"/>
      <c r="N170" s="6"/>
      <c r="P170" s="71"/>
      <c r="Q170" s="101" t="s">
        <v>249</v>
      </c>
      <c r="R170" s="101" t="s">
        <v>250</v>
      </c>
      <c r="S170" s="24"/>
      <c r="T170" s="42"/>
      <c r="U170" s="42"/>
      <c r="V170" s="42"/>
      <c r="W170" s="82"/>
      <c r="X170" s="20">
        <f t="shared" si="23"/>
        <v>18</v>
      </c>
      <c r="Y170" s="17">
        <f t="shared" si="24"/>
        <v>17</v>
      </c>
      <c r="Z170" s="17">
        <f t="shared" si="25"/>
        <v>9</v>
      </c>
      <c r="AC170" s="22"/>
      <c r="AD170" s="17"/>
    </row>
    <row r="171" spans="1:30" ht="21.75" hidden="1" customHeight="1" x14ac:dyDescent="0.25">
      <c r="A171" s="83">
        <v>160</v>
      </c>
      <c r="B171" s="11" t="s">
        <v>33</v>
      </c>
      <c r="C171" s="11" t="s">
        <v>238</v>
      </c>
      <c r="D171" s="6">
        <v>44500000</v>
      </c>
      <c r="E171" s="12">
        <v>45713</v>
      </c>
      <c r="F171" s="83">
        <v>18</v>
      </c>
      <c r="G171" s="13">
        <v>24</v>
      </c>
      <c r="H171" s="13">
        <v>1</v>
      </c>
      <c r="I171" s="6">
        <f t="shared" si="21"/>
        <v>2472500</v>
      </c>
      <c r="J171" s="6">
        <f t="shared" si="22"/>
        <v>578500</v>
      </c>
      <c r="K171" s="6">
        <f t="shared" si="0"/>
        <v>3051000</v>
      </c>
      <c r="L171" s="6"/>
      <c r="M171" s="6"/>
      <c r="N171" s="6"/>
      <c r="P171" s="71"/>
      <c r="Q171" s="24"/>
      <c r="R171" s="24"/>
      <c r="S171" s="24"/>
      <c r="T171" s="42"/>
      <c r="U171" s="42"/>
      <c r="V171" s="42"/>
      <c r="W171" s="82"/>
      <c r="X171" s="20">
        <f t="shared" si="23"/>
        <v>18</v>
      </c>
      <c r="Y171" s="17">
        <f t="shared" si="24"/>
        <v>17</v>
      </c>
      <c r="Z171" s="17">
        <f t="shared" si="25"/>
        <v>9</v>
      </c>
      <c r="AC171" s="22"/>
      <c r="AD171" s="17"/>
    </row>
    <row r="172" spans="1:30" ht="21.75" hidden="1" customHeight="1" x14ac:dyDescent="0.25">
      <c r="A172" s="83">
        <v>161</v>
      </c>
      <c r="B172" s="11" t="s">
        <v>33</v>
      </c>
      <c r="C172" s="11" t="s">
        <v>167</v>
      </c>
      <c r="D172" s="6">
        <v>83000000</v>
      </c>
      <c r="E172" s="12">
        <v>45195</v>
      </c>
      <c r="F172" s="83">
        <v>18</v>
      </c>
      <c r="G172" s="13">
        <v>24</v>
      </c>
      <c r="H172" s="13">
        <v>18</v>
      </c>
      <c r="I172" s="6">
        <f t="shared" si="21"/>
        <v>4611500</v>
      </c>
      <c r="J172" s="6">
        <f t="shared" si="22"/>
        <v>1079000</v>
      </c>
      <c r="K172" s="6">
        <f t="shared" si="0"/>
        <v>5690500</v>
      </c>
      <c r="L172" s="6"/>
      <c r="M172" s="6"/>
      <c r="N172" s="6"/>
      <c r="P172" s="71"/>
      <c r="Q172" s="24"/>
      <c r="R172" s="24"/>
      <c r="S172" s="24"/>
      <c r="T172" s="42"/>
      <c r="U172" s="42"/>
      <c r="V172" s="42"/>
      <c r="W172" s="82">
        <f t="shared" si="19"/>
        <v>21</v>
      </c>
      <c r="X172" s="20">
        <f t="shared" si="23"/>
        <v>1</v>
      </c>
      <c r="Y172" s="17">
        <f t="shared" si="24"/>
        <v>0</v>
      </c>
      <c r="Z172" s="17">
        <f t="shared" si="25"/>
        <v>26</v>
      </c>
      <c r="AC172" s="22"/>
      <c r="AD172" s="17"/>
    </row>
    <row r="173" spans="1:30" ht="21.75" hidden="1" customHeight="1" x14ac:dyDescent="0.25">
      <c r="A173" s="83">
        <v>162</v>
      </c>
      <c r="B173" s="11" t="s">
        <v>101</v>
      </c>
      <c r="C173" s="11" t="s">
        <v>176</v>
      </c>
      <c r="D173" s="6">
        <v>125000000</v>
      </c>
      <c r="E173" s="12">
        <v>45224</v>
      </c>
      <c r="F173" s="83">
        <v>18</v>
      </c>
      <c r="G173" s="13">
        <v>24</v>
      </c>
      <c r="H173" s="13">
        <v>17</v>
      </c>
      <c r="I173" s="6">
        <f t="shared" si="21"/>
        <v>6944500</v>
      </c>
      <c r="J173" s="6">
        <f t="shared" si="22"/>
        <v>1625000.0000000002</v>
      </c>
      <c r="K173" s="6">
        <f t="shared" si="0"/>
        <v>8569500</v>
      </c>
      <c r="L173" s="6"/>
      <c r="M173" s="6"/>
      <c r="N173" s="6"/>
      <c r="P173" s="71"/>
      <c r="Q173" s="24"/>
      <c r="R173" s="24"/>
      <c r="S173" s="24"/>
      <c r="T173" s="42"/>
      <c r="U173" s="42"/>
      <c r="V173" s="42"/>
      <c r="W173" s="82">
        <f t="shared" si="19"/>
        <v>20</v>
      </c>
      <c r="X173" s="20">
        <f t="shared" si="23"/>
        <v>2</v>
      </c>
      <c r="Y173" s="17">
        <f t="shared" si="24"/>
        <v>1</v>
      </c>
      <c r="Z173" s="17">
        <f t="shared" si="25"/>
        <v>25</v>
      </c>
      <c r="AC173" s="22"/>
      <c r="AD173" s="17"/>
    </row>
    <row r="174" spans="1:30" ht="21.75" hidden="1" customHeight="1" x14ac:dyDescent="0.25">
      <c r="A174" s="83">
        <v>163</v>
      </c>
      <c r="B174" s="11" t="s">
        <v>33</v>
      </c>
      <c r="C174" s="11" t="s">
        <v>177</v>
      </c>
      <c r="D174" s="6">
        <v>89500000</v>
      </c>
      <c r="E174" s="12">
        <v>45224</v>
      </c>
      <c r="F174" s="83">
        <v>18</v>
      </c>
      <c r="G174" s="13">
        <v>24</v>
      </c>
      <c r="H174" s="13">
        <v>17</v>
      </c>
      <c r="I174" s="6">
        <f t="shared" si="21"/>
        <v>4972500</v>
      </c>
      <c r="J174" s="6">
        <f t="shared" si="22"/>
        <v>1163500</v>
      </c>
      <c r="K174" s="6">
        <f t="shared" si="0"/>
        <v>6136000</v>
      </c>
      <c r="L174" s="6"/>
      <c r="M174" s="6"/>
      <c r="N174" s="6"/>
      <c r="P174" s="71"/>
      <c r="Q174" s="24"/>
      <c r="R174" s="24"/>
      <c r="S174" s="24"/>
      <c r="T174" s="42"/>
      <c r="U174" s="42"/>
      <c r="V174" s="42"/>
      <c r="W174" s="82">
        <f t="shared" si="19"/>
        <v>20</v>
      </c>
      <c r="X174" s="20">
        <f t="shared" si="23"/>
        <v>2</v>
      </c>
      <c r="Y174" s="17">
        <f t="shared" si="24"/>
        <v>1</v>
      </c>
      <c r="Z174" s="17">
        <f t="shared" si="25"/>
        <v>25</v>
      </c>
      <c r="AC174" s="22"/>
      <c r="AD174" s="17"/>
    </row>
    <row r="175" spans="1:30" ht="21.75" hidden="1" customHeight="1" x14ac:dyDescent="0.25">
      <c r="A175" s="83">
        <v>164</v>
      </c>
      <c r="B175" s="11" t="s">
        <v>33</v>
      </c>
      <c r="C175" s="11" t="s">
        <v>178</v>
      </c>
      <c r="D175" s="6">
        <v>64000000</v>
      </c>
      <c r="E175" s="12">
        <v>45224</v>
      </c>
      <c r="F175" s="83">
        <v>18</v>
      </c>
      <c r="G175" s="13">
        <v>24</v>
      </c>
      <c r="H175" s="13">
        <v>17</v>
      </c>
      <c r="I175" s="6">
        <f t="shared" si="21"/>
        <v>3556000</v>
      </c>
      <c r="J175" s="6">
        <f t="shared" si="22"/>
        <v>832000.00000000012</v>
      </c>
      <c r="K175" s="6">
        <f t="shared" si="0"/>
        <v>4388000</v>
      </c>
      <c r="L175" s="6"/>
      <c r="M175" s="6"/>
      <c r="N175" s="6"/>
      <c r="P175" s="71"/>
      <c r="Q175" s="24"/>
      <c r="R175" s="24"/>
      <c r="S175" s="24"/>
      <c r="T175" s="42"/>
      <c r="U175" s="42"/>
      <c r="V175" s="42"/>
      <c r="W175" s="82">
        <f t="shared" ref="W175:W183" si="29">H175+3</f>
        <v>20</v>
      </c>
      <c r="X175" s="20">
        <f t="shared" si="23"/>
        <v>2</v>
      </c>
      <c r="Y175" s="17">
        <f t="shared" si="24"/>
        <v>1</v>
      </c>
      <c r="Z175" s="17">
        <f t="shared" si="25"/>
        <v>25</v>
      </c>
      <c r="AC175" s="22"/>
      <c r="AD175" s="17"/>
    </row>
    <row r="176" spans="1:30" ht="21.75" hidden="1" customHeight="1" x14ac:dyDescent="0.25">
      <c r="A176" s="83">
        <v>165</v>
      </c>
      <c r="B176" s="11" t="s">
        <v>71</v>
      </c>
      <c r="C176" s="11" t="s">
        <v>179</v>
      </c>
      <c r="D176" s="6">
        <v>95000000</v>
      </c>
      <c r="E176" s="12">
        <v>45258</v>
      </c>
      <c r="F176" s="83">
        <v>18</v>
      </c>
      <c r="G176" s="13">
        <v>24</v>
      </c>
      <c r="H176" s="13">
        <v>16</v>
      </c>
      <c r="I176" s="6">
        <f t="shared" si="21"/>
        <v>5278000</v>
      </c>
      <c r="J176" s="6">
        <f t="shared" si="22"/>
        <v>1235000</v>
      </c>
      <c r="K176" s="6">
        <f t="shared" si="0"/>
        <v>6513000</v>
      </c>
      <c r="L176" s="6"/>
      <c r="M176" s="6"/>
      <c r="N176" s="6"/>
      <c r="P176" s="71"/>
      <c r="Q176" s="24"/>
      <c r="R176" s="24"/>
      <c r="S176" s="24"/>
      <c r="T176" s="42"/>
      <c r="U176" s="42"/>
      <c r="V176" s="42"/>
      <c r="W176" s="82">
        <f t="shared" si="29"/>
        <v>19</v>
      </c>
      <c r="X176" s="20">
        <f t="shared" si="23"/>
        <v>3</v>
      </c>
      <c r="Y176" s="17">
        <f t="shared" si="24"/>
        <v>2</v>
      </c>
      <c r="Z176" s="17">
        <f t="shared" si="25"/>
        <v>24</v>
      </c>
      <c r="AC176" s="22"/>
      <c r="AD176" s="17"/>
    </row>
    <row r="177" spans="1:30" ht="21.75" hidden="1" customHeight="1" x14ac:dyDescent="0.25">
      <c r="A177" s="83">
        <v>166</v>
      </c>
      <c r="B177" s="11" t="s">
        <v>33</v>
      </c>
      <c r="C177" s="11" t="s">
        <v>180</v>
      </c>
      <c r="D177" s="6">
        <v>52000000</v>
      </c>
      <c r="E177" s="12">
        <v>45258</v>
      </c>
      <c r="F177" s="83">
        <v>18</v>
      </c>
      <c r="G177" s="13">
        <v>24</v>
      </c>
      <c r="H177" s="13">
        <v>16</v>
      </c>
      <c r="I177" s="6">
        <f t="shared" si="21"/>
        <v>2889000</v>
      </c>
      <c r="J177" s="6">
        <f t="shared" si="22"/>
        <v>676000.00000000012</v>
      </c>
      <c r="K177" s="6">
        <f t="shared" si="0"/>
        <v>3565000</v>
      </c>
      <c r="L177" s="6"/>
      <c r="M177" s="6"/>
      <c r="N177" s="6"/>
      <c r="P177" s="71"/>
      <c r="Q177" s="24"/>
      <c r="R177" s="24"/>
      <c r="S177" s="24"/>
      <c r="T177" s="42"/>
      <c r="U177" s="42"/>
      <c r="V177" s="42"/>
      <c r="W177" s="82">
        <f t="shared" si="29"/>
        <v>19</v>
      </c>
      <c r="X177" s="20">
        <f t="shared" si="23"/>
        <v>3</v>
      </c>
      <c r="Y177" s="17">
        <f t="shared" si="24"/>
        <v>2</v>
      </c>
      <c r="Z177" s="17">
        <f t="shared" si="25"/>
        <v>24</v>
      </c>
      <c r="AC177" s="22"/>
      <c r="AD177" s="17"/>
    </row>
    <row r="178" spans="1:30" ht="21.75" hidden="1" customHeight="1" x14ac:dyDescent="0.25">
      <c r="A178" s="83">
        <v>167</v>
      </c>
      <c r="B178" s="11" t="s">
        <v>33</v>
      </c>
      <c r="C178" s="11" t="s">
        <v>181</v>
      </c>
      <c r="D178" s="6">
        <v>36000000</v>
      </c>
      <c r="E178" s="12">
        <v>45258</v>
      </c>
      <c r="F178" s="83">
        <v>18</v>
      </c>
      <c r="G178" s="13">
        <v>24</v>
      </c>
      <c r="H178" s="13">
        <v>16</v>
      </c>
      <c r="I178" s="6">
        <f t="shared" si="21"/>
        <v>2000000</v>
      </c>
      <c r="J178" s="6">
        <f t="shared" si="22"/>
        <v>468000.00000000006</v>
      </c>
      <c r="K178" s="6">
        <f t="shared" si="0"/>
        <v>2468000</v>
      </c>
      <c r="L178" s="6"/>
      <c r="M178" s="6"/>
      <c r="N178" s="6"/>
      <c r="P178" s="71"/>
      <c r="Q178" s="24"/>
      <c r="R178" s="24"/>
      <c r="S178" s="24"/>
      <c r="T178" s="42"/>
      <c r="U178" s="42"/>
      <c r="V178" s="42"/>
      <c r="W178" s="82">
        <f t="shared" si="29"/>
        <v>19</v>
      </c>
      <c r="X178" s="20">
        <f t="shared" si="23"/>
        <v>3</v>
      </c>
      <c r="Y178" s="17">
        <f t="shared" si="24"/>
        <v>2</v>
      </c>
      <c r="Z178" s="17">
        <f t="shared" si="25"/>
        <v>24</v>
      </c>
      <c r="AC178" s="22"/>
      <c r="AD178" s="17"/>
    </row>
    <row r="179" spans="1:30" ht="21.75" hidden="1" customHeight="1" x14ac:dyDescent="0.25">
      <c r="A179" s="83">
        <v>168</v>
      </c>
      <c r="B179" s="11" t="s">
        <v>222</v>
      </c>
      <c r="C179" s="11" t="s">
        <v>182</v>
      </c>
      <c r="D179" s="6">
        <v>116000000</v>
      </c>
      <c r="E179" s="12">
        <v>45258</v>
      </c>
      <c r="F179" s="83">
        <v>18</v>
      </c>
      <c r="G179" s="13">
        <v>24</v>
      </c>
      <c r="H179" s="13">
        <v>16</v>
      </c>
      <c r="I179" s="6">
        <f t="shared" si="21"/>
        <v>6444500</v>
      </c>
      <c r="J179" s="6">
        <f t="shared" si="22"/>
        <v>1508000.0000000002</v>
      </c>
      <c r="K179" s="6">
        <f t="shared" si="0"/>
        <v>7952500</v>
      </c>
      <c r="L179" s="6"/>
      <c r="M179" s="6"/>
      <c r="N179" s="6"/>
      <c r="P179" s="71"/>
      <c r="Q179" s="24"/>
      <c r="R179" s="24"/>
      <c r="S179" s="24"/>
      <c r="T179" s="42"/>
      <c r="U179" s="42"/>
      <c r="V179" s="42"/>
      <c r="W179" s="82">
        <f t="shared" si="29"/>
        <v>19</v>
      </c>
      <c r="X179" s="20">
        <f t="shared" si="23"/>
        <v>3</v>
      </c>
      <c r="Y179" s="17">
        <f t="shared" si="24"/>
        <v>2</v>
      </c>
      <c r="Z179" s="17">
        <f t="shared" si="25"/>
        <v>24</v>
      </c>
      <c r="AC179" s="22"/>
      <c r="AD179" s="17"/>
    </row>
    <row r="180" spans="1:30" ht="21.75" hidden="1" customHeight="1" x14ac:dyDescent="0.25">
      <c r="A180" s="83">
        <v>169</v>
      </c>
      <c r="B180" s="11" t="s">
        <v>48</v>
      </c>
      <c r="C180" s="11" t="s">
        <v>183</v>
      </c>
      <c r="D180" s="6">
        <v>75000000</v>
      </c>
      <c r="E180" s="12">
        <v>45258</v>
      </c>
      <c r="F180" s="83">
        <v>18</v>
      </c>
      <c r="G180" s="13">
        <v>24</v>
      </c>
      <c r="H180" s="13">
        <v>16</v>
      </c>
      <c r="I180" s="6">
        <f t="shared" si="21"/>
        <v>4167000</v>
      </c>
      <c r="J180" s="6">
        <f t="shared" si="22"/>
        <v>975000.00000000012</v>
      </c>
      <c r="K180" s="6">
        <f t="shared" si="0"/>
        <v>5142000</v>
      </c>
      <c r="L180" s="6"/>
      <c r="M180" s="6"/>
      <c r="N180" s="6"/>
      <c r="P180" s="71"/>
      <c r="Q180" s="24"/>
      <c r="R180" s="24"/>
      <c r="S180" s="24"/>
      <c r="T180" s="42"/>
      <c r="U180" s="42"/>
      <c r="V180" s="42"/>
      <c r="W180" s="82">
        <f t="shared" si="29"/>
        <v>19</v>
      </c>
      <c r="X180" s="20">
        <f t="shared" si="23"/>
        <v>3</v>
      </c>
      <c r="Y180" s="17">
        <f t="shared" si="24"/>
        <v>2</v>
      </c>
      <c r="Z180" s="17">
        <f t="shared" si="25"/>
        <v>24</v>
      </c>
      <c r="AC180" s="22"/>
      <c r="AD180" s="17"/>
    </row>
    <row r="181" spans="1:30" ht="21.75" hidden="1" customHeight="1" x14ac:dyDescent="0.25">
      <c r="A181" s="83">
        <v>170</v>
      </c>
      <c r="B181" s="11" t="s">
        <v>48</v>
      </c>
      <c r="C181" s="11" t="s">
        <v>184</v>
      </c>
      <c r="D181" s="6">
        <v>40000000</v>
      </c>
      <c r="E181" s="12">
        <v>45258</v>
      </c>
      <c r="F181" s="83">
        <v>18</v>
      </c>
      <c r="G181" s="13">
        <v>24</v>
      </c>
      <c r="H181" s="13">
        <v>16</v>
      </c>
      <c r="I181" s="6">
        <f t="shared" si="21"/>
        <v>2222500</v>
      </c>
      <c r="J181" s="6">
        <f t="shared" si="22"/>
        <v>520000.00000000006</v>
      </c>
      <c r="K181" s="6">
        <f t="shared" si="0"/>
        <v>2742500</v>
      </c>
      <c r="L181" s="6"/>
      <c r="M181" s="6"/>
      <c r="N181" s="6"/>
      <c r="P181" s="71"/>
      <c r="Q181" s="24"/>
      <c r="R181" s="24"/>
      <c r="S181" s="24"/>
      <c r="T181" s="42"/>
      <c r="U181" s="42"/>
      <c r="V181" s="42"/>
      <c r="W181" s="82">
        <f t="shared" si="29"/>
        <v>19</v>
      </c>
      <c r="X181" s="20">
        <f t="shared" si="23"/>
        <v>3</v>
      </c>
      <c r="Y181" s="17">
        <f t="shared" si="24"/>
        <v>2</v>
      </c>
      <c r="Z181" s="17">
        <f t="shared" si="25"/>
        <v>24</v>
      </c>
      <c r="AC181" s="22"/>
      <c r="AD181" s="17"/>
    </row>
    <row r="182" spans="1:30" ht="21.75" hidden="1" customHeight="1" x14ac:dyDescent="0.25">
      <c r="A182" s="83">
        <v>171</v>
      </c>
      <c r="B182" s="11" t="s">
        <v>48</v>
      </c>
      <c r="C182" s="11" t="s">
        <v>185</v>
      </c>
      <c r="D182" s="6">
        <v>40000000</v>
      </c>
      <c r="E182" s="12">
        <v>45258</v>
      </c>
      <c r="F182" s="83">
        <v>18</v>
      </c>
      <c r="G182" s="13">
        <v>24</v>
      </c>
      <c r="H182" s="13">
        <v>16</v>
      </c>
      <c r="I182" s="6">
        <f t="shared" si="21"/>
        <v>2222500</v>
      </c>
      <c r="J182" s="6">
        <f t="shared" si="22"/>
        <v>520000.00000000006</v>
      </c>
      <c r="K182" s="6">
        <f t="shared" si="0"/>
        <v>2742500</v>
      </c>
      <c r="L182" s="6"/>
      <c r="M182" s="6"/>
      <c r="N182" s="6"/>
      <c r="P182" s="71"/>
      <c r="Q182" s="24"/>
      <c r="R182" s="24"/>
      <c r="S182" s="24"/>
      <c r="T182" s="42"/>
      <c r="U182" s="42"/>
      <c r="V182" s="42"/>
      <c r="W182" s="82">
        <f t="shared" si="29"/>
        <v>19</v>
      </c>
      <c r="X182" s="20">
        <f t="shared" si="23"/>
        <v>3</v>
      </c>
      <c r="Y182" s="17">
        <f t="shared" si="24"/>
        <v>2</v>
      </c>
      <c r="Z182" s="17">
        <f t="shared" si="25"/>
        <v>24</v>
      </c>
      <c r="AC182" s="22"/>
      <c r="AD182" s="17"/>
    </row>
    <row r="183" spans="1:30" s="16" customFormat="1" ht="21.75" hidden="1" customHeight="1" x14ac:dyDescent="0.25">
      <c r="A183" s="83">
        <v>172</v>
      </c>
      <c r="B183" s="11" t="s">
        <v>60</v>
      </c>
      <c r="C183" s="11" t="s">
        <v>202</v>
      </c>
      <c r="D183" s="6">
        <v>600000000</v>
      </c>
      <c r="E183" s="12">
        <v>44648</v>
      </c>
      <c r="F183" s="83">
        <v>48</v>
      </c>
      <c r="G183" s="13">
        <v>24</v>
      </c>
      <c r="H183" s="13">
        <v>36</v>
      </c>
      <c r="I183" s="6">
        <f t="shared" si="21"/>
        <v>12500000</v>
      </c>
      <c r="J183" s="6">
        <f t="shared" si="22"/>
        <v>7800000.0000000009</v>
      </c>
      <c r="K183" s="6">
        <f t="shared" si="0"/>
        <v>20300000</v>
      </c>
      <c r="L183" s="6">
        <f>'[1]LAP TUNGGAKAN'!$E$160</f>
        <v>212500000</v>
      </c>
      <c r="M183" s="6">
        <f>'[1]LAP TUNGGAKAN'!$F$160</f>
        <v>105600000</v>
      </c>
      <c r="N183" s="6">
        <f t="shared" si="8"/>
        <v>318100000</v>
      </c>
      <c r="P183" s="74"/>
      <c r="Q183" s="91"/>
      <c r="R183" s="91"/>
      <c r="S183" s="91"/>
      <c r="T183" s="23"/>
      <c r="U183" s="23"/>
      <c r="V183" s="23"/>
      <c r="W183" s="82">
        <f t="shared" si="29"/>
        <v>39</v>
      </c>
      <c r="X183" s="20">
        <f t="shared" si="23"/>
        <v>13</v>
      </c>
      <c r="Y183" s="17">
        <f t="shared" si="24"/>
        <v>12</v>
      </c>
      <c r="Z183" s="17">
        <f t="shared" ref="Z183" si="30">H183+8</f>
        <v>44</v>
      </c>
      <c r="AC183" s="13"/>
      <c r="AD183" s="66"/>
    </row>
    <row r="184" spans="1:30" s="26" customFormat="1" ht="31.5" hidden="1" customHeight="1" x14ac:dyDescent="0.25">
      <c r="A184" s="113" t="s">
        <v>13</v>
      </c>
      <c r="B184" s="114"/>
      <c r="C184" s="114"/>
      <c r="D184" s="114"/>
      <c r="E184" s="114"/>
      <c r="F184" s="114"/>
      <c r="G184" s="114"/>
      <c r="H184" s="114"/>
      <c r="I184" s="25">
        <f t="shared" ref="I184:N184" si="31">SUM(I12:I183)</f>
        <v>295263500</v>
      </c>
      <c r="J184" s="25">
        <f t="shared" si="31"/>
        <v>72143500</v>
      </c>
      <c r="K184" s="25">
        <f t="shared" si="31"/>
        <v>367407000</v>
      </c>
      <c r="L184" s="25">
        <f t="shared" si="31"/>
        <v>2759970300</v>
      </c>
      <c r="M184" s="25">
        <f t="shared" si="31"/>
        <v>178503000</v>
      </c>
      <c r="N184" s="25">
        <f t="shared" si="31"/>
        <v>2938473300</v>
      </c>
      <c r="P184" s="76"/>
      <c r="Q184" s="90"/>
      <c r="R184" s="90"/>
      <c r="S184" s="90"/>
      <c r="T184" s="90"/>
      <c r="U184" s="90"/>
      <c r="V184" s="90"/>
      <c r="W184" s="33"/>
      <c r="X184" s="1"/>
      <c r="Y184" s="1"/>
      <c r="Z184" s="1"/>
    </row>
    <row r="185" spans="1:30" ht="21.75" hidden="1" customHeight="1" x14ac:dyDescent="0.25">
      <c r="A185" s="16"/>
      <c r="B185" s="16"/>
      <c r="C185" s="16"/>
      <c r="D185" s="27">
        <f>SUM(D12:D183)</f>
        <v>13972000000</v>
      </c>
      <c r="E185" s="28"/>
      <c r="F185" s="29"/>
      <c r="G185" s="30"/>
      <c r="H185" s="31"/>
      <c r="I185" s="27"/>
      <c r="J185" s="21"/>
      <c r="K185" s="21"/>
      <c r="L185" s="21">
        <f>L184-'[7]Kum-Desa'!$P$23</f>
        <v>336974500</v>
      </c>
      <c r="M185" s="27">
        <f>M184-'[7]Kum-Desa'!$Q$23</f>
        <v>48992500</v>
      </c>
      <c r="N185" s="27">
        <f>N184-'[7]Kum-Desa'!$R$23</f>
        <v>385967000</v>
      </c>
      <c r="W185" s="42"/>
    </row>
    <row r="186" spans="1:30" ht="21.75" hidden="1" customHeight="1" x14ac:dyDescent="0.25">
      <c r="A186" s="16"/>
      <c r="B186" s="16"/>
      <c r="C186" s="16"/>
      <c r="D186" s="27"/>
      <c r="E186" s="28"/>
      <c r="F186" s="29"/>
      <c r="G186" s="30"/>
      <c r="H186" s="31"/>
      <c r="I186" s="32"/>
      <c r="J186" s="33"/>
      <c r="K186" s="21"/>
      <c r="L186" s="21"/>
      <c r="M186" s="27"/>
      <c r="N186" s="27">
        <f>L184+M184</f>
        <v>2938473300</v>
      </c>
      <c r="P186" s="19">
        <f>N184-'[1]LAP TUNGGAKAN'!$G$252</f>
        <v>7000</v>
      </c>
      <c r="Q186" s="19"/>
      <c r="R186" s="19"/>
      <c r="S186" s="19"/>
      <c r="T186" s="19"/>
      <c r="U186" s="19"/>
      <c r="V186" s="19"/>
      <c r="W186" s="33"/>
    </row>
    <row r="187" spans="1:30" ht="21.75" hidden="1" customHeight="1" x14ac:dyDescent="0.25">
      <c r="A187" s="16"/>
      <c r="B187" s="16"/>
      <c r="C187" s="16"/>
      <c r="D187" s="27"/>
      <c r="E187" s="28"/>
      <c r="F187" s="29"/>
      <c r="G187" s="30"/>
      <c r="H187" s="31"/>
      <c r="I187" s="32"/>
      <c r="J187" s="23"/>
      <c r="K187" s="21"/>
      <c r="L187" s="21"/>
      <c r="M187" s="27"/>
      <c r="N187" s="27"/>
      <c r="W187" s="33"/>
    </row>
    <row r="188" spans="1:30" ht="21.75" hidden="1" customHeight="1" x14ac:dyDescent="0.25">
      <c r="A188" s="16"/>
      <c r="B188" s="16"/>
      <c r="C188" s="16"/>
      <c r="D188" s="27"/>
      <c r="E188" s="28"/>
      <c r="F188" s="29"/>
      <c r="G188" s="30"/>
      <c r="H188" s="31"/>
      <c r="I188" s="32"/>
      <c r="J188" s="23"/>
      <c r="K188" s="21"/>
      <c r="L188" s="21"/>
      <c r="M188" s="27"/>
      <c r="N188" s="27"/>
      <c r="W188" s="33"/>
    </row>
    <row r="189" spans="1:30" ht="21.75" customHeight="1" x14ac:dyDescent="0.25">
      <c r="A189" s="16"/>
      <c r="B189" s="16"/>
      <c r="C189" s="16"/>
      <c r="D189" s="27"/>
      <c r="E189" s="28"/>
      <c r="F189" s="29"/>
      <c r="G189" s="30"/>
      <c r="H189" s="31"/>
      <c r="I189" s="32"/>
      <c r="J189" s="23"/>
      <c r="K189" s="21"/>
      <c r="L189" s="21"/>
      <c r="M189" s="27"/>
      <c r="N189" s="27"/>
      <c r="W189" s="33"/>
    </row>
    <row r="190" spans="1:30" ht="21.75" customHeight="1" x14ac:dyDescent="0.25">
      <c r="A190" s="16"/>
      <c r="B190" s="16"/>
      <c r="C190" s="16"/>
      <c r="D190" s="27"/>
      <c r="E190" s="28"/>
      <c r="F190" s="29"/>
      <c r="G190" s="30"/>
      <c r="H190" s="31"/>
      <c r="I190" s="32"/>
      <c r="J190" s="23"/>
      <c r="K190" s="27"/>
      <c r="L190" s="27"/>
      <c r="M190" s="1"/>
      <c r="N190" s="1"/>
      <c r="O190" s="18"/>
    </row>
    <row r="191" spans="1:30" ht="21.75" customHeight="1" x14ac:dyDescent="0.25">
      <c r="A191" s="16"/>
      <c r="B191" s="16"/>
      <c r="C191" s="16"/>
      <c r="D191" s="27"/>
      <c r="E191" s="28"/>
      <c r="F191" s="29"/>
      <c r="G191" s="30"/>
      <c r="H191" s="31"/>
      <c r="I191" s="27"/>
      <c r="J191" s="21"/>
      <c r="K191" s="27"/>
      <c r="L191" s="27"/>
      <c r="M191" s="1"/>
      <c r="N191" s="1"/>
      <c r="O191" s="18"/>
    </row>
    <row r="192" spans="1:30" ht="21.75" customHeight="1" x14ac:dyDescent="0.25">
      <c r="A192" s="16"/>
      <c r="B192" s="16"/>
      <c r="C192" s="16"/>
      <c r="D192" s="27"/>
      <c r="E192" s="28"/>
      <c r="F192" s="29"/>
      <c r="G192" s="30"/>
      <c r="H192" s="31"/>
      <c r="I192" s="27"/>
      <c r="J192" s="21"/>
      <c r="K192" s="21"/>
      <c r="L192" s="21"/>
      <c r="M192" s="27"/>
      <c r="N192" s="27"/>
      <c r="W192" s="33"/>
    </row>
    <row r="193" spans="1:26" ht="21.75" customHeight="1" x14ac:dyDescent="0.25">
      <c r="A193" s="16"/>
      <c r="B193" s="16"/>
      <c r="C193" s="16"/>
      <c r="D193" s="27"/>
      <c r="E193" s="28"/>
      <c r="F193" s="29"/>
      <c r="G193" s="30"/>
      <c r="H193" s="31"/>
      <c r="I193" s="27"/>
      <c r="J193" s="21"/>
      <c r="K193" s="21"/>
      <c r="L193" s="21"/>
      <c r="M193" s="27"/>
      <c r="N193" s="27"/>
      <c r="W193" s="33"/>
    </row>
    <row r="194" spans="1:26" ht="21.75" customHeight="1" x14ac:dyDescent="0.25">
      <c r="C194" s="19"/>
      <c r="I194" s="62"/>
      <c r="J194" s="1"/>
      <c r="K194" s="40"/>
      <c r="L194" s="19"/>
      <c r="M194" s="39"/>
      <c r="N194" s="1"/>
      <c r="W194" s="42"/>
    </row>
    <row r="195" spans="1:26" ht="21.75" customHeight="1" x14ac:dyDescent="0.25">
      <c r="D195" s="37"/>
      <c r="I195" s="62"/>
      <c r="K195" s="40"/>
      <c r="L195" s="19"/>
      <c r="M195" s="39"/>
      <c r="N195" s="1"/>
      <c r="W195" s="42"/>
    </row>
    <row r="196" spans="1:26" ht="21.75" customHeight="1" x14ac:dyDescent="0.25">
      <c r="D196" s="41"/>
      <c r="I196" s="62"/>
      <c r="N196" s="1"/>
      <c r="W196" s="42"/>
    </row>
    <row r="197" spans="1:26" ht="21.75" customHeight="1" x14ac:dyDescent="0.25">
      <c r="I197" s="62"/>
      <c r="N197" s="1"/>
      <c r="W197" s="42"/>
    </row>
    <row r="198" spans="1:26" ht="21.75" customHeight="1" x14ac:dyDescent="0.25">
      <c r="I198" s="62"/>
      <c r="N198" s="1"/>
      <c r="W198" s="42"/>
    </row>
    <row r="199" spans="1:26" ht="21.75" customHeight="1" x14ac:dyDescent="0.25">
      <c r="I199" s="62"/>
      <c r="N199" s="1"/>
      <c r="W199" s="42"/>
    </row>
    <row r="200" spans="1:26" ht="21.75" customHeight="1" x14ac:dyDescent="0.25">
      <c r="I200" s="62"/>
      <c r="N200" s="1"/>
      <c r="W200" s="42"/>
    </row>
    <row r="201" spans="1:26" ht="21.75" customHeight="1" x14ac:dyDescent="0.25">
      <c r="I201" s="62"/>
      <c r="N201" s="1"/>
      <c r="W201" s="42"/>
    </row>
    <row r="202" spans="1:26" ht="21.75" customHeight="1" x14ac:dyDescent="0.25">
      <c r="N202" s="1"/>
      <c r="P202" s="19"/>
      <c r="Q202" s="19"/>
      <c r="R202" s="19"/>
      <c r="S202" s="19"/>
      <c r="T202" s="19"/>
      <c r="U202" s="19"/>
      <c r="V202" s="19"/>
      <c r="W202" s="42"/>
    </row>
    <row r="203" spans="1:26" ht="21.75" customHeight="1" x14ac:dyDescent="0.25">
      <c r="I203" s="62"/>
      <c r="N203" s="1"/>
    </row>
    <row r="204" spans="1:26" ht="21.75" customHeight="1" x14ac:dyDescent="0.25">
      <c r="N204" s="1"/>
    </row>
    <row r="205" spans="1:26" ht="21.75" customHeight="1" x14ac:dyDescent="0.25">
      <c r="B205" s="35"/>
      <c r="C205" s="35"/>
      <c r="E205" s="35"/>
      <c r="F205" s="35"/>
      <c r="G205" s="35"/>
      <c r="H205" s="35"/>
    </row>
    <row r="206" spans="1:26" s="35" customFormat="1" ht="21.75" customHeight="1" x14ac:dyDescent="0.25">
      <c r="A206" s="1"/>
      <c r="O206" s="1"/>
      <c r="P206" s="1"/>
      <c r="Q206" s="1"/>
      <c r="R206" s="1"/>
      <c r="S206" s="1"/>
      <c r="T206" s="1"/>
      <c r="U206" s="1"/>
      <c r="V206" s="1"/>
      <c r="W206" s="15"/>
      <c r="X206" s="1"/>
      <c r="Y206" s="1"/>
      <c r="Z206" s="1"/>
    </row>
    <row r="207" spans="1:26" s="35" customFormat="1" ht="21.75" customHeight="1" x14ac:dyDescent="0.25">
      <c r="A207" s="1"/>
      <c r="B207" s="1"/>
      <c r="C207" s="1"/>
      <c r="E207" s="34"/>
      <c r="F207" s="38"/>
      <c r="G207" s="62"/>
      <c r="H207" s="62"/>
      <c r="O207" s="1"/>
      <c r="P207" s="1"/>
      <c r="Q207" s="1"/>
      <c r="R207" s="1"/>
      <c r="S207" s="1"/>
      <c r="T207" s="1"/>
      <c r="U207" s="1"/>
      <c r="V207" s="1"/>
      <c r="W207" s="15"/>
      <c r="X207" s="1"/>
      <c r="Y207" s="1"/>
      <c r="Z207" s="1"/>
    </row>
    <row r="211" spans="1:30" ht="21.75" customHeight="1" x14ac:dyDescent="0.25">
      <c r="D211" s="33"/>
    </row>
    <row r="212" spans="1:30" ht="21.75" customHeight="1" x14ac:dyDescent="0.25">
      <c r="B212" s="15"/>
      <c r="C212" s="42"/>
      <c r="D212" s="33"/>
    </row>
    <row r="213" spans="1:30" ht="21.75" customHeight="1" x14ac:dyDescent="0.25">
      <c r="A213" s="15"/>
      <c r="B213" s="15"/>
      <c r="C213" s="42"/>
      <c r="D213" s="33"/>
    </row>
    <row r="214" spans="1:30" ht="21.75" customHeight="1" x14ac:dyDescent="0.25">
      <c r="A214" s="15"/>
      <c r="B214" s="15"/>
      <c r="C214" s="42"/>
      <c r="D214" s="33"/>
    </row>
    <row r="215" spans="1:30" s="35" customFormat="1" ht="21.75" customHeight="1" x14ac:dyDescent="0.25">
      <c r="A215" s="15"/>
      <c r="B215" s="15"/>
      <c r="C215" s="42"/>
      <c r="E215" s="34"/>
      <c r="F215" s="38"/>
      <c r="G215" s="62"/>
      <c r="H215" s="62"/>
      <c r="O215" s="1"/>
      <c r="P215" s="1"/>
      <c r="Q215" s="1"/>
      <c r="R215" s="1"/>
      <c r="S215" s="1"/>
      <c r="T215" s="1"/>
      <c r="U215" s="1"/>
      <c r="V215" s="1"/>
      <c r="W215" s="15"/>
      <c r="X215" s="1"/>
      <c r="Y215" s="1"/>
      <c r="Z215" s="1"/>
      <c r="AA215" s="1"/>
      <c r="AB215" s="1"/>
      <c r="AC215" s="1"/>
      <c r="AD215" s="1"/>
    </row>
    <row r="216" spans="1:30" s="35" customFormat="1" ht="21.75" customHeight="1" x14ac:dyDescent="0.25">
      <c r="A216" s="15"/>
      <c r="B216" s="1"/>
      <c r="C216" s="1"/>
      <c r="E216" s="34"/>
      <c r="F216" s="38"/>
      <c r="G216" s="62"/>
      <c r="H216" s="62"/>
      <c r="O216" s="1"/>
      <c r="P216" s="1"/>
      <c r="Q216" s="1"/>
      <c r="R216" s="1"/>
      <c r="S216" s="1"/>
      <c r="T216" s="1"/>
      <c r="U216" s="1"/>
      <c r="V216" s="1"/>
      <c r="W216" s="15"/>
      <c r="X216" s="1"/>
      <c r="Y216" s="1"/>
      <c r="Z216" s="1"/>
      <c r="AA216" s="1"/>
      <c r="AB216" s="1"/>
      <c r="AC216" s="1"/>
      <c r="AD216" s="1"/>
    </row>
  </sheetData>
  <autoFilter ref="A11:P188">
    <filterColumn colId="6">
      <filters>
        <filter val="10"/>
      </filters>
    </filterColumn>
    <sortState ref="A14:P122">
      <sortCondition ref="D12"/>
    </sortState>
  </autoFilter>
  <mergeCells count="14">
    <mergeCell ref="A184:H184"/>
    <mergeCell ref="A10:A11"/>
    <mergeCell ref="B10:B11"/>
    <mergeCell ref="C10:C11"/>
    <mergeCell ref="I10:J10"/>
    <mergeCell ref="Q10:S10"/>
    <mergeCell ref="L10:N10"/>
    <mergeCell ref="P10:P11"/>
    <mergeCell ref="A1:P1"/>
    <mergeCell ref="A2:P2"/>
    <mergeCell ref="A3:P3"/>
    <mergeCell ref="A4:P4"/>
    <mergeCell ref="A5:P5"/>
    <mergeCell ref="A6:P8"/>
  </mergeCells>
  <pageMargins left="0.25" right="0.36" top="0.74803149606299213" bottom="0.74803149606299213" header="0.31496062992125984" footer="0.31496062992125984"/>
  <pageSetup paperSize="9" scale="29" fitToHeight="0" orientation="landscape" horizontalDpi="4294967293" verticalDpi="72" r:id="rId1"/>
  <rowBreaks count="4" manualBreakCount="4">
    <brk id="56" max="16383" man="1"/>
    <brk id="111" max="18" man="1"/>
    <brk id="166" max="18" man="1"/>
    <brk id="20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 ANGSURAN</vt:lpstr>
      <vt:lpstr>'DATA ANGSURAN'!Print_Area</vt:lpstr>
      <vt:lpstr>'DATA ANGSURAN'!Print_Titles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2025-04-30T05:21:54Z</cp:lastPrinted>
  <dcterms:created xsi:type="dcterms:W3CDTF">2024-01-11T02:23:21Z</dcterms:created>
  <dcterms:modified xsi:type="dcterms:W3CDTF">2025-05-10T06:57:33Z</dcterms:modified>
</cp:coreProperties>
</file>