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rina\Documents\Обучение\Phyton\Курсовая работа\"/>
    </mc:Choice>
  </mc:AlternateContent>
  <xr:revisionPtr revIDLastSave="0" documentId="13_ncr:1_{FE27B700-1581-46BD-B8FD-46462A1890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sitive" sheetId="2" r:id="rId1"/>
    <sheet name="Negative" sheetId="3" r:id="rId2"/>
    <sheet name="No_diff" sheetId="4" r:id="rId3"/>
    <sheet name="Total_results" sheetId="5" r:id="rId4"/>
    <sheet name="Deleted_TP" sheetId="1" r:id="rId5"/>
  </sheets>
  <definedNames>
    <definedName name="_xlnm._FilterDatabase" localSheetId="3" hidden="1">Total_results!$A$1:$P$52</definedName>
  </definedName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10" i="1"/>
  <c r="G6" i="1"/>
  <c r="G7" i="1"/>
  <c r="G11" i="1"/>
  <c r="G9" i="1"/>
  <c r="G8" i="1"/>
  <c r="G5" i="1"/>
  <c r="G15" i="1"/>
  <c r="G13" i="1"/>
  <c r="G16" i="1"/>
  <c r="G12" i="1"/>
  <c r="G14" i="1"/>
  <c r="G4" i="1"/>
  <c r="D45" i="4"/>
  <c r="R39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H39" i="4"/>
  <c r="I39" i="4"/>
  <c r="J39" i="4"/>
  <c r="J5" i="3"/>
  <c r="H5" i="3"/>
  <c r="I5" i="3"/>
  <c r="J13" i="2"/>
  <c r="H13" i="2"/>
  <c r="I13" i="2"/>
  <c r="Q2" i="4"/>
  <c r="F39" i="4"/>
  <c r="F5" i="3"/>
  <c r="D9" i="3" s="1"/>
  <c r="D8" i="3"/>
  <c r="Q13" i="2"/>
  <c r="Q3" i="2"/>
  <c r="Q4" i="2"/>
  <c r="Q5" i="2"/>
  <c r="Q6" i="2"/>
  <c r="Q7" i="2"/>
  <c r="Q8" i="2"/>
  <c r="Q9" i="2"/>
  <c r="Q10" i="2"/>
  <c r="Q11" i="2"/>
  <c r="Q12" i="2"/>
  <c r="Q2" i="2"/>
  <c r="D19" i="2"/>
  <c r="D17" i="2"/>
  <c r="F13" i="2"/>
  <c r="I53" i="5"/>
  <c r="H53" i="5"/>
  <c r="G13" i="2"/>
  <c r="G5" i="3"/>
  <c r="G39" i="4"/>
  <c r="J53" i="5" l="1"/>
  <c r="D44" i="4"/>
  <c r="Q3" i="3"/>
  <c r="Q4" i="3"/>
  <c r="Q2" i="3"/>
  <c r="Q5" i="3" s="1"/>
  <c r="D11" i="3"/>
</calcChain>
</file>

<file path=xl/sharedStrings.xml><?xml version="1.0" encoding="utf-8"?>
<sst xmlns="http://schemas.openxmlformats.org/spreadsheetml/2006/main" count="308" uniqueCount="54">
  <si>
    <t>id_trading_point</t>
  </si>
  <si>
    <t>payments_test</t>
  </si>
  <si>
    <t>payments_control</t>
  </si>
  <si>
    <t>clients_test</t>
  </si>
  <si>
    <t>clients_control</t>
  </si>
  <si>
    <t>city</t>
  </si>
  <si>
    <t>Краснодар</t>
  </si>
  <si>
    <t>Новосибирск</t>
  </si>
  <si>
    <t>Ярославль</t>
  </si>
  <si>
    <t>Ростов-на-Дону</t>
  </si>
  <si>
    <t>Ростов Великий</t>
  </si>
  <si>
    <t>Великий Новгород</t>
  </si>
  <si>
    <t>Чехов</t>
  </si>
  <si>
    <t>Петрозаводск</t>
  </si>
  <si>
    <t>Нижний Новгород</t>
  </si>
  <si>
    <t>count_all</t>
  </si>
  <si>
    <t>diff</t>
  </si>
  <si>
    <t>sigma_test</t>
  </si>
  <si>
    <t>sigma_control</t>
  </si>
  <si>
    <t>ttest</t>
  </si>
  <si>
    <t>pvalue_ttest</t>
  </si>
  <si>
    <t>pvalue_ttest_conv</t>
  </si>
  <si>
    <t>percent_count</t>
  </si>
  <si>
    <t>nflag_diff</t>
  </si>
  <si>
    <t>Владимир</t>
  </si>
  <si>
    <t>Positive</t>
  </si>
  <si>
    <t>Казань</t>
  </si>
  <si>
    <t>Москва</t>
  </si>
  <si>
    <t>Самара</t>
  </si>
  <si>
    <t>Санкт-Петербург</t>
  </si>
  <si>
    <t>Волгоград</t>
  </si>
  <si>
    <t>Negative</t>
  </si>
  <si>
    <t>Дмитров</t>
  </si>
  <si>
    <t>No_diff</t>
  </si>
  <si>
    <t>Красноярск</t>
  </si>
  <si>
    <t>Мурманск</t>
  </si>
  <si>
    <t>Саратов</t>
  </si>
  <si>
    <t>Сахалинск</t>
  </si>
  <si>
    <t>Сочи</t>
  </si>
  <si>
    <t>Тольятти</t>
  </si>
  <si>
    <t>Тюмень</t>
  </si>
  <si>
    <t xml:space="preserve">Моделирование </t>
  </si>
  <si>
    <t>Расчетное кол-во наблюдений</t>
  </si>
  <si>
    <t>Период наблюдений (месяцы)</t>
  </si>
  <si>
    <t>Выгода</t>
  </si>
  <si>
    <t>Add_payments</t>
  </si>
  <si>
    <t>Потери</t>
  </si>
  <si>
    <t>N</t>
  </si>
  <si>
    <t>Плановая разница в платежах MDE</t>
  </si>
  <si>
    <t>sigma</t>
  </si>
  <si>
    <t>Предполагаемый период (месяцы)</t>
  </si>
  <si>
    <t>Названия строк</t>
  </si>
  <si>
    <t>Общий итог</t>
  </si>
  <si>
    <t>Сумма по полю count_all2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</si>
</sst>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₽&quot;"/>
    <numFmt numFmtId="166" formatCode="0.0%"/>
    <numFmt numFmtId="169" formatCode="#,##0\ &quot;₽&quot;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166" fontId="0" fillId="0" borderId="0" xfId="1" applyNumberFormat="1" applyFont="1"/>
    <xf numFmtId="0" fontId="0" fillId="2" borderId="0" xfId="0" applyFill="1"/>
    <xf numFmtId="0" fontId="3" fillId="0" borderId="0" xfId="0" applyFont="1"/>
    <xf numFmtId="0" fontId="0" fillId="0" borderId="2" xfId="0" applyBorder="1"/>
    <xf numFmtId="0" fontId="1" fillId="0" borderId="2" xfId="0" applyFont="1" applyBorder="1" applyAlignment="1">
      <alignment horizontal="center" vertical="top"/>
    </xf>
    <xf numFmtId="166" fontId="0" fillId="0" borderId="2" xfId="1" applyNumberFormat="1" applyFont="1" applyBorder="1"/>
    <xf numFmtId="164" fontId="0" fillId="0" borderId="2" xfId="0" applyNumberFormat="1" applyBorder="1"/>
    <xf numFmtId="2" fontId="0" fillId="0" borderId="2" xfId="0" applyNumberFormat="1" applyBorder="1"/>
    <xf numFmtId="0" fontId="1" fillId="0" borderId="4" xfId="0" applyFont="1" applyBorder="1" applyAlignment="1">
      <alignment horizontal="center" vertical="top"/>
    </xf>
    <xf numFmtId="0" fontId="0" fillId="0" borderId="4" xfId="0" applyBorder="1"/>
    <xf numFmtId="166" fontId="0" fillId="0" borderId="4" xfId="1" applyNumberFormat="1" applyFont="1" applyBorder="1"/>
    <xf numFmtId="164" fontId="0" fillId="0" borderId="4" xfId="0" applyNumberFormat="1" applyBorder="1"/>
    <xf numFmtId="2" fontId="0" fillId="0" borderId="4" xfId="0" applyNumberFormat="1" applyBorder="1"/>
    <xf numFmtId="0" fontId="0" fillId="0" borderId="3" xfId="0" applyBorder="1"/>
    <xf numFmtId="0" fontId="1" fillId="0" borderId="3" xfId="0" applyFont="1" applyBorder="1" applyAlignment="1">
      <alignment horizontal="center" vertical="top"/>
    </xf>
    <xf numFmtId="166" fontId="1" fillId="0" borderId="3" xfId="1" applyNumberFormat="1" applyFont="1" applyBorder="1" applyAlignment="1">
      <alignment horizontal="center" vertical="top"/>
    </xf>
    <xf numFmtId="164" fontId="1" fillId="0" borderId="3" xfId="0" applyNumberFormat="1" applyFont="1" applyBorder="1" applyAlignment="1">
      <alignment horizontal="center" vertical="top"/>
    </xf>
    <xf numFmtId="164" fontId="1" fillId="2" borderId="3" xfId="0" applyNumberFormat="1" applyFont="1" applyFill="1" applyBorder="1" applyAlignment="1">
      <alignment horizontal="center" vertical="top"/>
    </xf>
    <xf numFmtId="2" fontId="1" fillId="0" borderId="3" xfId="0" applyNumberFormat="1" applyFont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166" fontId="0" fillId="0" borderId="3" xfId="1" applyNumberFormat="1" applyFont="1" applyBorder="1"/>
    <xf numFmtId="164" fontId="0" fillId="0" borderId="3" xfId="0" applyNumberFormat="1" applyBorder="1"/>
    <xf numFmtId="2" fontId="0" fillId="0" borderId="3" xfId="0" applyNumberFormat="1" applyBorder="1"/>
    <xf numFmtId="164" fontId="3" fillId="3" borderId="0" xfId="0" applyNumberFormat="1" applyFont="1" applyFill="1"/>
    <xf numFmtId="0" fontId="0" fillId="0" borderId="4" xfId="0" applyNumberFormat="1" applyBorder="1"/>
    <xf numFmtId="0" fontId="0" fillId="0" borderId="0" xfId="0" applyAlignment="1">
      <alignment horizontal="left"/>
    </xf>
    <xf numFmtId="164" fontId="0" fillId="2" borderId="0" xfId="0" applyNumberFormat="1" applyFill="1"/>
    <xf numFmtId="0" fontId="0" fillId="0" borderId="3" xfId="0" applyNumberFormat="1" applyBorder="1"/>
    <xf numFmtId="1" fontId="0" fillId="0" borderId="0" xfId="0" applyNumberFormat="1"/>
    <xf numFmtId="1" fontId="3" fillId="3" borderId="0" xfId="0" applyNumberFormat="1" applyFont="1" applyFill="1"/>
    <xf numFmtId="10" fontId="0" fillId="0" borderId="0" xfId="0" applyNumberFormat="1"/>
    <xf numFmtId="0" fontId="0" fillId="0" borderId="1" xfId="0" applyBorder="1"/>
    <xf numFmtId="0" fontId="0" fillId="0" borderId="5" xfId="0" applyBorder="1"/>
    <xf numFmtId="0" fontId="1" fillId="0" borderId="1" xfId="0" applyFont="1" applyBorder="1" applyAlignment="1">
      <alignment horizontal="left" vertical="top"/>
    </xf>
    <xf numFmtId="9" fontId="1" fillId="0" borderId="1" xfId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0" fontId="0" fillId="0" borderId="0" xfId="0" pivotButton="1" applyAlignment="1">
      <alignment horizontal="left"/>
    </xf>
    <xf numFmtId="169" fontId="0" fillId="0" borderId="5" xfId="0" applyNumberFormat="1" applyBorder="1"/>
    <xf numFmtId="169" fontId="0" fillId="0" borderId="1" xfId="0" applyNumberFormat="1" applyBorder="1"/>
    <xf numFmtId="169" fontId="0" fillId="0" borderId="0" xfId="0" applyNumberFormat="1"/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169" fontId="1" fillId="0" borderId="8" xfId="0" applyNumberFormat="1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9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2">
    <cellStyle name="Обычный" xfId="0" builtinId="0"/>
    <cellStyle name="Процентный" xfId="1" builtinId="5"/>
  </cellStyles>
  <dxfs count="2">
    <dxf>
      <alignment horizontal="left"/>
    </dxf>
    <dxf>
      <alignment horizontal="lef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[Сalculator AB test.xlsx]Total_results!Сводная таблица1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Распределение исходов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Total_results!$S$1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9C0A-4A36-9AAF-CF97F66FFC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C0A-4A36-9AAF-CF97F66FFCF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9C0A-4A36-9AAF-CF97F66FFCFE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0A-4A36-9AAF-CF97F66FFCF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0A-4A36-9AAF-CF97F66FFCF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0A-4A36-9AAF-CF97F66FFC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Total_results!$R$2:$R$5</c:f>
              <c:strCache>
                <c:ptCount val="3"/>
                <c:pt idx="0">
                  <c:v>Negative</c:v>
                </c:pt>
                <c:pt idx="1">
                  <c:v>No_diff</c:v>
                </c:pt>
                <c:pt idx="2">
                  <c:v>Positive</c:v>
                </c:pt>
              </c:strCache>
            </c:strRef>
          </c:cat>
          <c:val>
            <c:numRef>
              <c:f>Total_results!$S$2:$S$5</c:f>
              <c:numCache>
                <c:formatCode>0.00%</c:formatCode>
                <c:ptCount val="3"/>
                <c:pt idx="0">
                  <c:v>7.2907012666048807E-2</c:v>
                </c:pt>
                <c:pt idx="1">
                  <c:v>0.68577607131824003</c:v>
                </c:pt>
                <c:pt idx="2">
                  <c:v>0.2413169160157112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A-4A36-9AAF-CF97F66FFC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212651</xdr:colOff>
      <xdr:row>5</xdr:row>
      <xdr:rowOff>92414</xdr:rowOff>
    </xdr:from>
    <xdr:to>
      <xdr:col>20</xdr:col>
      <xdr:colOff>334571</xdr:colOff>
      <xdr:row>20</xdr:row>
      <xdr:rowOff>92414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80C2D2F-9B83-FE8E-5068-F731C2E75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Ольга Арина" refreshedDate="45062.655140625" createdVersion="8" refreshedVersion="8" minRefreshableVersion="3" recordCount="51" xr:uid="{4758E876-082C-40F8-B479-FC40A42A0E9A}">
  <cacheSource type="worksheet">
    <worksheetSource ref="B1:P52" sheet="Total_results"/>
  </cacheSource>
  <cacheFields count="15">
    <cacheField name="city" numFmtId="0">
      <sharedItems count="15">
        <s v="Владимир"/>
        <s v="Волгоград"/>
        <s v="Дмитров"/>
        <s v="Казань"/>
        <s v="Краснодар"/>
        <s v="Красноярск"/>
        <s v="Москва"/>
        <s v="Мурманск"/>
        <s v="Самара"/>
        <s v="Санкт-Петербург"/>
        <s v="Саратов"/>
        <s v="Сахалинск"/>
        <s v="Сочи"/>
        <s v="Тольятти"/>
        <s v="Тюмень"/>
      </sharedItems>
    </cacheField>
    <cacheField name="id_trading_point" numFmtId="0">
      <sharedItems containsSemiMixedTypes="0" containsString="0" containsNumber="1" containsInteger="1" minValue="2" maxValue="9931"/>
    </cacheField>
    <cacheField name="clients_test" numFmtId="0">
      <sharedItems containsSemiMixedTypes="0" containsString="0" containsNumber="1" containsInteger="1" minValue="75" maxValue="2273"/>
    </cacheField>
    <cacheField name="clients_control" numFmtId="0">
      <sharedItems containsSemiMixedTypes="0" containsString="0" containsNumber="1" containsInteger="1" minValue="71" maxValue="2370"/>
    </cacheField>
    <cacheField name="count_all" numFmtId="0">
      <sharedItems containsSemiMixedTypes="0" containsString="0" containsNumber="1" containsInteger="1" minValue="149" maxValue="4643"/>
    </cacheField>
    <cacheField name="percent_count" numFmtId="9">
      <sharedItems containsSemiMixedTypes="0" containsString="0" containsNumber="1" minValue="3.2878767818526849E-3" maxValue="0.1024537711284699"/>
    </cacheField>
    <cacheField name="payments_test" numFmtId="164">
      <sharedItems containsSemiMixedTypes="0" containsString="0" containsNumber="1" minValue="579.33333333333337" maxValue="4598.2198275862074"/>
    </cacheField>
    <cacheField name="payments_control" numFmtId="164">
      <sharedItems containsSemiMixedTypes="0" containsString="0" containsNumber="1" minValue="483.45070422535213" maxValue="4163.9592592592589"/>
    </cacheField>
    <cacheField name="diff" numFmtId="164">
      <sharedItems containsSemiMixedTypes="0" containsString="0" containsNumber="1" minValue="-552.90911693144403" maxValue="2286.8322306869818"/>
    </cacheField>
    <cacheField name="sigma_test" numFmtId="2">
      <sharedItems containsSemiMixedTypes="0" containsString="0" containsNumber="1" minValue="1860.7624304329711" maxValue="4719.5926012697964"/>
    </cacheField>
    <cacheField name="sigma_control" numFmtId="2">
      <sharedItems containsSemiMixedTypes="0" containsString="0" containsNumber="1" minValue="1654.923181546782" maxValue="4639.8207461839838"/>
    </cacheField>
    <cacheField name="ttest" numFmtId="2">
      <sharedItems containsSemiMixedTypes="0" containsString="0" containsNumber="1" minValue="-2.476736308530425" maxValue="9.5328379164110402"/>
    </cacheField>
    <cacheField name="pvalue_ttest" numFmtId="2">
      <sharedItems containsSemiMixedTypes="0" containsString="0" containsNumber="1" minValue="7.2225189745714525E-20" maxValue="0.99101248941204068"/>
    </cacheField>
    <cacheField name="pvalue_ttest_conv" numFmtId="2">
      <sharedItems containsSemiMixedTypes="0" containsString="0" containsNumber="1" minValue="7.0876998060641447E-21" maxValue="0.97872970908287238"/>
    </cacheField>
    <cacheField name="nflag_diff" numFmtId="0">
      <sharedItems count="3">
        <s v="Positive"/>
        <s v="Negative"/>
        <s v="No_dif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11"/>
    <n v="509"/>
    <n v="608"/>
    <n v="1117"/>
    <n v="2.4648042720331879E-2"/>
    <n v="2547.2200392927311"/>
    <n v="2108.6101973684208"/>
    <n v="438.60984192430942"/>
    <n v="3023.7021636269142"/>
    <n v="2663.038391974123"/>
    <n v="2.576955493292318"/>
    <n v="1.009511217035171E-2"/>
    <n v="8.4815935431594769E-2"/>
    <x v="0"/>
  </r>
  <r>
    <x v="1"/>
    <n v="66"/>
    <n v="657"/>
    <n v="703"/>
    <n v="1360"/>
    <n v="3.00101504920782E-2"/>
    <n v="2288.8706240487058"/>
    <n v="2601.7610241820771"/>
    <n v="-312.89040013337029"/>
    <n v="2682.5676104733539"/>
    <n v="2830.193773341512"/>
    <n v="-2.0892718943323438"/>
    <n v="3.6868999280986539E-2"/>
    <n v="0.104988944972583"/>
    <x v="1"/>
  </r>
  <r>
    <x v="2"/>
    <n v="2"/>
    <n v="78"/>
    <n v="71"/>
    <n v="149"/>
    <n v="3.2878767818526849E-3"/>
    <n v="579.33333333333337"/>
    <n v="483.45070422535213"/>
    <n v="95.882629107981245"/>
    <n v="1860.7624304329711"/>
    <n v="1654.923181546782"/>
    <n v="0.33105243476452068"/>
    <n v="0.7410763125801646"/>
    <n v="0.74294212772617763"/>
    <x v="2"/>
  </r>
  <r>
    <x v="3"/>
    <n v="439"/>
    <n v="355"/>
    <n v="351"/>
    <n v="706"/>
    <n v="1.5578798711328831E-2"/>
    <n v="2481.9605633802821"/>
    <n v="2400.635327635327"/>
    <n v="81.325235744954171"/>
    <n v="4040.4410068102538"/>
    <n v="3722.1170724360341"/>
    <n v="0.27806735037805058"/>
    <n v="0.78104230354142801"/>
    <n v="0.66215898938975382"/>
    <x v="2"/>
  </r>
  <r>
    <x v="3"/>
    <n v="477"/>
    <n v="382"/>
    <n v="386"/>
    <n v="768"/>
    <n v="1.694690851317357E-2"/>
    <n v="2259.623036649215"/>
    <n v="2496.987046632124"/>
    <n v="-237.36400998290989"/>
    <n v="3482.8460937348032"/>
    <n v="3881.9947185225428"/>
    <n v="-0.89159336291986235"/>
    <n v="0.37289090359186572"/>
    <n v="0.75685151624284996"/>
    <x v="2"/>
  </r>
  <r>
    <x v="3"/>
    <n v="516"/>
    <n v="634"/>
    <n v="636"/>
    <n v="1270"/>
    <n v="2.8024184650690679E-2"/>
    <n v="3237.2003154574131"/>
    <n v="2880.48427672956"/>
    <n v="356.71603872785317"/>
    <n v="4537.1038422947649"/>
    <n v="3819.2928134705862"/>
    <n v="1.5158873899080001"/>
    <n v="0.12979706851619149"/>
    <n v="0.53309275743234008"/>
    <x v="2"/>
  </r>
  <r>
    <x v="3"/>
    <n v="544"/>
    <n v="377"/>
    <n v="416"/>
    <n v="793"/>
    <n v="1.749856569133678E-2"/>
    <n v="2621.4270557029181"/>
    <n v="2635.5480769230771"/>
    <n v="-14.12102122015949"/>
    <n v="3714.8947510376788"/>
    <n v="4639.8207461839838"/>
    <n v="-4.6997059757738199E-2"/>
    <n v="0.96252743362660054"/>
    <n v="0.2296356076598422"/>
    <x v="2"/>
  </r>
  <r>
    <x v="3"/>
    <n v="699"/>
    <n v="482"/>
    <n v="494"/>
    <n v="976"/>
    <n v="2.1536696235491419E-2"/>
    <n v="2422.286307053942"/>
    <n v="2574.3522267206481"/>
    <n v="-152.0659196667057"/>
    <n v="3906.8178974938301"/>
    <n v="4082.8513558716591"/>
    <n v="-0.59425382588472897"/>
    <n v="0.55248035588145283"/>
    <n v="0.1301883373916739"/>
    <x v="2"/>
  </r>
  <r>
    <x v="3"/>
    <n v="991"/>
    <n v="270"/>
    <n v="294"/>
    <n v="564"/>
    <n v="1.244538593936184E-2"/>
    <n v="3249.281481481481"/>
    <n v="2452.9863945578231"/>
    <n v="796.29508692365835"/>
    <n v="4719.5926012697964"/>
    <n v="3633.9358583139442"/>
    <n v="2.2552583978062271"/>
    <n v="2.4501004890271769E-2"/>
    <n v="0.20807190183768309"/>
    <x v="0"/>
  </r>
  <r>
    <x v="4"/>
    <n v="1101"/>
    <n v="785"/>
    <n v="869"/>
    <n v="1654"/>
    <n v="3.649763890727746E-2"/>
    <n v="2176.0038216560511"/>
    <n v="2523.5788262370538"/>
    <n v="-347.57500458100321"/>
    <n v="2722.6244937401721"/>
    <n v="2960.3523376384169"/>
    <n v="-2.476736308530425"/>
    <n v="1.33584476189182E-2"/>
    <n v="3.2615828694384098E-2"/>
    <x v="1"/>
  </r>
  <r>
    <x v="4"/>
    <n v="1989"/>
    <n v="239"/>
    <n v="270"/>
    <n v="509"/>
    <n v="1.1231740147402801E-2"/>
    <n v="4407.3849372384939"/>
    <n v="4163.9592592592589"/>
    <n v="243.42567797923491"/>
    <n v="2737.9007251199769"/>
    <n v="2492.0962933115161"/>
    <n v="1.0499935308392909"/>
    <n v="0.29422131648059052"/>
    <n v="0.44229637758685691"/>
    <x v="2"/>
  </r>
  <r>
    <x v="5"/>
    <n v="202"/>
    <n v="551"/>
    <n v="565"/>
    <n v="1116"/>
    <n v="2.4625976433205351E-2"/>
    <n v="2927.341197822142"/>
    <n v="2730.378761061947"/>
    <n v="196.96243676019461"/>
    <n v="2956.686241494881"/>
    <n v="2737.8857851630301"/>
    <n v="1.155072918440385"/>
    <n v="0.24830826390447139"/>
    <n v="0.53184513643278875"/>
    <x v="2"/>
  </r>
  <r>
    <x v="5"/>
    <n v="212"/>
    <n v="593"/>
    <n v="575"/>
    <n v="1168"/>
    <n v="2.5773423363784811E-2"/>
    <n v="2144.317032040472"/>
    <n v="2222.052173913044"/>
    <n v="-77.735141872571603"/>
    <n v="2708.5887239801191"/>
    <n v="2785.1162501572312"/>
    <n v="-0.48358538550993968"/>
    <n v="0.62877094764054164"/>
    <n v="0.65209176118621892"/>
    <x v="2"/>
  </r>
  <r>
    <x v="5"/>
    <n v="277"/>
    <n v="708"/>
    <n v="709"/>
    <n v="1417"/>
    <n v="3.1267928858290307E-2"/>
    <n v="2285.75"/>
    <n v="2431.3653032440061"/>
    <n v="-145.61530324400559"/>
    <n v="2712.677878262808"/>
    <n v="2868.5875686413842"/>
    <n v="-0.98170546685316118"/>
    <n v="0.32641278977933119"/>
    <n v="0.73082422647353051"/>
    <x v="2"/>
  </r>
  <r>
    <x v="5"/>
    <n v="278"/>
    <n v="535"/>
    <n v="489"/>
    <n v="1024"/>
    <n v="2.2595878017564769E-2"/>
    <n v="2499.3457943925232"/>
    <n v="2185.21472392638"/>
    <n v="314.13107046614277"/>
    <n v="2915.9953289536438"/>
    <n v="2574.9155972376111"/>
    <n v="1.8202681201948649"/>
    <n v="6.9010560745835017E-2"/>
    <n v="0.41089863498881107"/>
    <x v="2"/>
  </r>
  <r>
    <x v="5"/>
    <n v="444"/>
    <n v="650"/>
    <n v="562"/>
    <n v="1212"/>
    <n v="2.6744339997352051E-2"/>
    <n v="2404.106153846154"/>
    <n v="2545.7348754448399"/>
    <n v="-141.62872159868579"/>
    <n v="2810.8284873546108"/>
    <n v="2797.138763933518"/>
    <n v="-0.87674037193140575"/>
    <n v="0.38080170010284242"/>
    <n v="0.45446298978722771"/>
    <x v="2"/>
  </r>
  <r>
    <x v="6"/>
    <n v="1002"/>
    <n v="138"/>
    <n v="188"/>
    <n v="326"/>
    <n v="7.1936096032481573E-3"/>
    <n v="4121.753623188406"/>
    <n v="1844.7872340425531"/>
    <n v="2276.9663891458531"/>
    <n v="4084.2631759817141"/>
    <n v="2436.536120119913"/>
    <n v="6.2746223040715314"/>
    <n v="1.1223868363766531E-9"/>
    <n v="2.222928706299578E-5"/>
    <x v="0"/>
  </r>
  <r>
    <x v="6"/>
    <n v="1287"/>
    <n v="370"/>
    <n v="357"/>
    <n v="727"/>
    <n v="1.604219074098592E-2"/>
    <n v="2128.5567567567568"/>
    <n v="1394.6554621848741"/>
    <n v="733.901294571883"/>
    <n v="2437.376458023039"/>
    <n v="2338.4617787149841"/>
    <n v="4.1402972158827431"/>
    <n v="3.876566044301065E-5"/>
    <n v="2.2286274596148841E-7"/>
    <x v="0"/>
  </r>
  <r>
    <x v="6"/>
    <n v="1654"/>
    <n v="799"/>
    <n v="775"/>
    <n v="1574"/>
    <n v="3.4732335937155218E-2"/>
    <n v="3132.3016270337921"/>
    <n v="2507.8864516129029"/>
    <n v="624.41517542088877"/>
    <n v="3199.6602001424731"/>
    <n v="2950.5128884516971"/>
    <n v="4.021739297627466"/>
    <n v="6.050970845492351E-5"/>
    <n v="0.3172991169695652"/>
    <x v="0"/>
  </r>
  <r>
    <x v="6"/>
    <n v="2212"/>
    <n v="422"/>
    <n v="397"/>
    <n v="819"/>
    <n v="1.8072289156626509E-2"/>
    <n v="2813.168246445498"/>
    <n v="2739.3627204030231"/>
    <n v="73.805526042474867"/>
    <n v="3196.8888606429368"/>
    <n v="2446.9750361819461"/>
    <n v="0.36933742527752028"/>
    <n v="0.71197193509754264"/>
    <n v="0.24176615429820059"/>
    <x v="2"/>
  </r>
  <r>
    <x v="6"/>
    <n v="2652"/>
    <n v="2273"/>
    <n v="2370"/>
    <n v="4643"/>
    <n v="0.1024537711284699"/>
    <n v="2506.6168059832821"/>
    <n v="1972.847679324894"/>
    <n v="533.76912665838768"/>
    <n v="2842.1829484600089"/>
    <n v="2565.8782422552181"/>
    <n v="6.7222298371764362"/>
    <n v="2.0059224232258859E-11"/>
    <n v="1.1556413259859311E-13"/>
    <x v="0"/>
  </r>
  <r>
    <x v="6"/>
    <n v="3786"/>
    <n v="237"/>
    <n v="278"/>
    <n v="515"/>
    <n v="1.136413787016197E-2"/>
    <n v="2613.683544303798"/>
    <n v="2688.2302158273378"/>
    <n v="-74.546671523540681"/>
    <n v="2712.2358586268442"/>
    <n v="3292.9376410463851"/>
    <n v="-0.27739869767570208"/>
    <n v="0.78158572976611407"/>
    <n v="0.64476297697716711"/>
    <x v="2"/>
  </r>
  <r>
    <x v="6"/>
    <n v="3987"/>
    <n v="801"/>
    <n v="785"/>
    <n v="1586"/>
    <n v="3.4997131382673553E-2"/>
    <n v="1602.995006242197"/>
    <n v="1639.857324840764"/>
    <n v="-36.862318598567072"/>
    <n v="2518.8292052012962"/>
    <n v="2686.3174166097829"/>
    <n v="-0.28196520087867383"/>
    <n v="0.77800702736032634"/>
    <n v="0.63495091406864246"/>
    <x v="2"/>
  </r>
  <r>
    <x v="6"/>
    <n v="6543"/>
    <n v="662"/>
    <n v="689"/>
    <n v="1351"/>
    <n v="2.981155390793945E-2"/>
    <n v="1702.439577039275"/>
    <n v="1528.3251088534109"/>
    <n v="174.1144681858643"/>
    <n v="2453.9017173783332"/>
    <n v="2338.5220633259491"/>
    <n v="1.335377321119084"/>
    <n v="0.18197815948321541"/>
    <n v="0.58224582605082464"/>
    <x v="2"/>
  </r>
  <r>
    <x v="6"/>
    <n v="8543"/>
    <n v="148"/>
    <n v="140"/>
    <n v="288"/>
    <n v="6.3550906924400904E-3"/>
    <n v="1859.7770270270271"/>
    <n v="1804.25"/>
    <n v="55.527027027027088"/>
    <n v="2568.9804293811749"/>
    <n v="3015.7266304677269"/>
    <n v="0.16850596566670989"/>
    <n v="0.86630435550570684"/>
    <n v="0.20002209981015501"/>
    <x v="2"/>
  </r>
  <r>
    <x v="6"/>
    <n v="9121"/>
    <n v="131"/>
    <n v="108"/>
    <n v="239"/>
    <n v="5.2738426232402137E-3"/>
    <n v="1976.854961832061"/>
    <n v="1856.9444444444439"/>
    <n v="119.91051738761669"/>
    <n v="2605.7974274007302"/>
    <n v="2442.3261657052421"/>
    <n v="0.36418256697602858"/>
    <n v="0.71604638423203104"/>
    <n v="0.46117013807380641"/>
    <x v="2"/>
  </r>
  <r>
    <x v="6"/>
    <n v="9931"/>
    <n v="153"/>
    <n v="137"/>
    <n v="290"/>
    <n v="6.3992232666931466E-3"/>
    <n v="1415.7843137254899"/>
    <n v="1968.693430656934"/>
    <n v="-552.90911693144403"/>
    <n v="2038.1642473623181"/>
    <n v="2403.3978568404682"/>
    <n v="-2.1191969117156"/>
    <n v="3.4929468998951822E-2"/>
    <n v="6.3535196674043013E-3"/>
    <x v="1"/>
  </r>
  <r>
    <x v="7"/>
    <n v="54"/>
    <n v="633"/>
    <n v="640"/>
    <n v="1273"/>
    <n v="2.8090383512070261E-2"/>
    <n v="1702.7140600315961"/>
    <n v="1688.5125"/>
    <n v="14.201560031595591"/>
    <n v="2565.132439533973"/>
    <n v="2628.01249032338"/>
    <n v="9.7555656950156625E-2"/>
    <n v="0.92230051833342097"/>
    <n v="0.87637287571600619"/>
    <x v="2"/>
  </r>
  <r>
    <x v="7"/>
    <n v="55"/>
    <n v="422"/>
    <n v="425"/>
    <n v="847"/>
    <n v="1.8690145196169291E-2"/>
    <n v="2109.1066350710898"/>
    <n v="2111.2729411764708"/>
    <n v="-2.1663061053809538"/>
    <n v="2790.9933852461841"/>
    <n v="2804.2231882427632"/>
    <n v="-1.126774587434534E-2"/>
    <n v="0.99101248941204068"/>
    <n v="0.25813263417741811"/>
    <x v="2"/>
  </r>
  <r>
    <x v="8"/>
    <n v="33"/>
    <n v="232"/>
    <n v="258"/>
    <n v="490"/>
    <n v="1.081248069199876E-2"/>
    <n v="4598.2198275862074"/>
    <n v="2311.3875968992252"/>
    <n v="2286.8322306869818"/>
    <n v="2931.2349256860789"/>
    <n v="2371.771295626133"/>
    <n v="9.5328379164110402"/>
    <n v="7.2225189745714525E-20"/>
    <n v="7.0876998060641447E-21"/>
    <x v="0"/>
  </r>
  <r>
    <x v="8"/>
    <n v="34"/>
    <n v="225"/>
    <n v="253"/>
    <n v="478"/>
    <n v="1.0547685246480429E-2"/>
    <n v="3104.5066666666671"/>
    <n v="1752.608695652174"/>
    <n v="1351.8979710144929"/>
    <n v="2956.8269145922532"/>
    <n v="2529.7007981220449"/>
    <n v="5.3862649969282721"/>
    <n v="1.1327785130388309E-7"/>
    <n v="5.3656101915534566E-10"/>
    <x v="0"/>
  </r>
  <r>
    <x v="8"/>
    <n v="35"/>
    <n v="214"/>
    <n v="194"/>
    <n v="408"/>
    <n v="9.0030451476234615E-3"/>
    <n v="2762.2242990654199"/>
    <n v="1508.8350515463919"/>
    <n v="1253.3892475190289"/>
    <n v="2977.0835472163549"/>
    <n v="2184.8080940632271"/>
    <n v="4.8066661954145689"/>
    <n v="2.1646756758588111E-6"/>
    <n v="4.049158921942285E-7"/>
    <x v="0"/>
  </r>
  <r>
    <x v="8"/>
    <n v="36"/>
    <n v="131"/>
    <n v="141"/>
    <n v="272"/>
    <n v="6.0020300984156404E-3"/>
    <n v="1987.3282442748091"/>
    <n v="860.41843971631204"/>
    <n v="1126.9098045584969"/>
    <n v="2718.5026632115769"/>
    <n v="1840.8266394516061"/>
    <n v="4.0279507279668918"/>
    <n v="7.3187580909933793E-5"/>
    <n v="8.5427532181134102E-5"/>
    <x v="0"/>
  </r>
  <r>
    <x v="9"/>
    <n v="112"/>
    <n v="652"/>
    <n v="683"/>
    <n v="1335"/>
    <n v="2.9458493313915E-2"/>
    <n v="2488.1150306748468"/>
    <n v="2776.2415812591512"/>
    <n v="-288.12655058430391"/>
    <n v="2778.1791825699402"/>
    <n v="3057.0408983944249"/>
    <n v="-1.7995882822085669"/>
    <n v="7.2151736687701182E-2"/>
    <n v="0.29865574176722443"/>
    <x v="2"/>
  </r>
  <r>
    <x v="9"/>
    <n v="117"/>
    <n v="625"/>
    <n v="587"/>
    <n v="1212"/>
    <n v="2.6744339997352051E-2"/>
    <n v="2582.2975999999999"/>
    <n v="2592.0868824531522"/>
    <n v="-9.7892824531518272"/>
    <n v="2835.004503186402"/>
    <n v="2813.8673296894849"/>
    <n v="-6.0293822048770103E-2"/>
    <n v="0.95193157884048474"/>
    <n v="0.97321862139644966"/>
    <x v="2"/>
  </r>
  <r>
    <x v="9"/>
    <n v="213"/>
    <n v="232"/>
    <n v="255"/>
    <n v="487"/>
    <n v="1.0746281830619179E-2"/>
    <n v="2977.629310344827"/>
    <n v="2857.0588235294122"/>
    <n v="120.57048681541571"/>
    <n v="2905.494362359007"/>
    <n v="2845.245597883285"/>
    <n v="0.46236920864028402"/>
    <n v="0.64402393024559546"/>
    <n v="0.95369527223588757"/>
    <x v="2"/>
  </r>
  <r>
    <x v="9"/>
    <n v="309"/>
    <n v="240"/>
    <n v="238"/>
    <n v="478"/>
    <n v="1.0547685246480429E-2"/>
    <n v="2706.2791666666672"/>
    <n v="3003.7899159663871"/>
    <n v="-297.51074929971992"/>
    <n v="2814.9398488604011"/>
    <n v="3077.161555456405"/>
    <n v="-1.103046963213502"/>
    <n v="0.27056412338428698"/>
    <n v="0.62256372059609055"/>
    <x v="2"/>
  </r>
  <r>
    <x v="9"/>
    <n v="394"/>
    <n v="104"/>
    <n v="85"/>
    <n v="189"/>
    <n v="4.1705282669138094E-3"/>
    <n v="1229.6442307692309"/>
    <n v="1385.094117647059"/>
    <n v="-155.44988687782799"/>
    <n v="2208.2278398271669"/>
    <n v="2443.573191745515"/>
    <n v="-0.45885730619405241"/>
    <n v="0.64686952030544964"/>
    <n v="0.97872970908287238"/>
    <x v="2"/>
  </r>
  <r>
    <x v="9"/>
    <n v="453"/>
    <n v="1066"/>
    <n v="1049"/>
    <n v="2115"/>
    <n v="4.6670197272606913E-2"/>
    <n v="2501.9662288930581"/>
    <n v="2420.4156339370829"/>
    <n v="81.550594955975157"/>
    <n v="2993.4425401386729"/>
    <n v="2890.0880442331732"/>
    <n v="0.63723837761386004"/>
    <n v="0.5240386192152271"/>
    <n v="0.46643637357497741"/>
    <x v="2"/>
  </r>
  <r>
    <x v="9"/>
    <n v="573"/>
    <n v="177"/>
    <n v="160"/>
    <n v="337"/>
    <n v="7.4363387616399662E-3"/>
    <n v="2929.0451977401131"/>
    <n v="2252.35"/>
    <n v="676.69519774011314"/>
    <n v="3201.0981368955968"/>
    <n v="2975.544726198897"/>
    <n v="2.0035983261498909"/>
    <n v="4.5918053669135518E-2"/>
    <n v="6.9952579797794073E-3"/>
    <x v="0"/>
  </r>
  <r>
    <x v="9"/>
    <n v="576"/>
    <n v="630"/>
    <n v="657"/>
    <n v="1287"/>
    <n v="2.8399311531841651E-2"/>
    <n v="1594.436507936508"/>
    <n v="1760.296803652968"/>
    <n v="-165.86029571646009"/>
    <n v="2683.7272105777388"/>
    <n v="2815.0931706853289"/>
    <n v="-1.0809980739111431"/>
    <n v="0.27990080188577682"/>
    <n v="0.34530214152856559"/>
    <x v="2"/>
  </r>
  <r>
    <x v="9"/>
    <n v="801"/>
    <n v="225"/>
    <n v="212"/>
    <n v="437"/>
    <n v="9.6429674742927757E-3"/>
    <n v="2925.1422222222218"/>
    <n v="2980.1556603773579"/>
    <n v="-55.0134381551361"/>
    <n v="2774.2920633734352"/>
    <n v="3049.0744752711098"/>
    <n v="-0.19745680498347551"/>
    <n v="0.84356231197415732"/>
    <n v="0.96421080834342332"/>
    <x v="2"/>
  </r>
  <r>
    <x v="9"/>
    <n v="891"/>
    <n v="159"/>
    <n v="167"/>
    <n v="326"/>
    <n v="7.1936096032481573E-3"/>
    <n v="2618.949685534591"/>
    <n v="2495.4550898203588"/>
    <n v="123.49459571423181"/>
    <n v="2899.78246412116"/>
    <n v="2893.8624077552681"/>
    <n v="0.38475547263205367"/>
    <n v="0.70067102143357518"/>
    <n v="0.2773181173821273"/>
    <x v="2"/>
  </r>
  <r>
    <x v="9"/>
    <n v="900"/>
    <n v="335"/>
    <n v="341"/>
    <n v="676"/>
    <n v="1.4916810097532989E-2"/>
    <n v="2450.991044776119"/>
    <n v="2299.768328445748"/>
    <n v="151.22271633037141"/>
    <n v="2865.6073558468579"/>
    <n v="2878.7741665599242"/>
    <n v="0.68441575249583753"/>
    <n v="0.49394793518322899"/>
    <n v="0.43115773410878627"/>
    <x v="2"/>
  </r>
  <r>
    <x v="10"/>
    <n v="80"/>
    <n v="844"/>
    <n v="880"/>
    <n v="1724"/>
    <n v="3.8042279006134418E-2"/>
    <n v="2517.3305687203788"/>
    <n v="2511.9727272727268"/>
    <n v="5.3578414476519356"/>
    <n v="2797.1230332385999"/>
    <n v="2824.719932223567"/>
    <n v="3.9558086467205961E-2"/>
    <n v="0.96845002895143795"/>
    <n v="0.56755298273279486"/>
    <x v="2"/>
  </r>
  <r>
    <x v="10"/>
    <n v="82"/>
    <n v="169"/>
    <n v="229"/>
    <n v="398"/>
    <n v="8.7823822763581794E-3"/>
    <n v="2586.0118343195272"/>
    <n v="2655.6724890829701"/>
    <n v="-69.660654763442835"/>
    <n v="2676.4355627004538"/>
    <n v="2929.3636863964912"/>
    <n v="-0.2431728557168128"/>
    <n v="0.80799740556960586"/>
    <n v="0.66576384381218334"/>
    <x v="2"/>
  </r>
  <r>
    <x v="11"/>
    <n v="69"/>
    <n v="75"/>
    <n v="78"/>
    <n v="153"/>
    <n v="3.3761419303587979E-3"/>
    <n v="1171.4533333333329"/>
    <n v="600.15384615384619"/>
    <n v="571.29948717948719"/>
    <n v="2578.1041027632468"/>
    <n v="1690.1397550523429"/>
    <n v="1.6270604929283119"/>
    <n v="0.105809212549273"/>
    <n v="0.24367247406936429"/>
    <x v="2"/>
  </r>
  <r>
    <x v="12"/>
    <n v="72"/>
    <n v="609"/>
    <n v="639"/>
    <n v="1248"/>
    <n v="2.7538726333907061E-2"/>
    <n v="2371.4334975369461"/>
    <n v="2523.3755868544599"/>
    <n v="-151.9420893175143"/>
    <n v="2906.8244575313529"/>
    <n v="2795.9171755336051"/>
    <n v="-0.94123363535756777"/>
    <n v="0.3467675852041211"/>
    <n v="0.14742298004096141"/>
    <x v="2"/>
  </r>
  <r>
    <x v="12"/>
    <n v="73"/>
    <n v="187"/>
    <n v="167"/>
    <n v="354"/>
    <n v="7.8114656427909438E-3"/>
    <n v="2092.181818181818"/>
    <n v="2521.958083832335"/>
    <n v="-429.77626565051742"/>
    <n v="2530.2746480809951"/>
    <n v="2875.45963293559"/>
    <n v="-1.4958446791905911"/>
    <n v="0.13559014690618429"/>
    <n v="0.13794533700947481"/>
    <x v="2"/>
  </r>
  <r>
    <x v="13"/>
    <n v="88"/>
    <n v="190"/>
    <n v="167"/>
    <n v="357"/>
    <n v="7.8776645041705277E-3"/>
    <n v="2902.410526315789"/>
    <n v="2439.4610778443121"/>
    <n v="462.94944847147781"/>
    <n v="3074.648886892026"/>
    <n v="2689.3430530913829"/>
    <n v="1.5045563456740749"/>
    <n v="0.1333273246710206"/>
    <n v="0.23675311799785539"/>
    <x v="2"/>
  </r>
  <r>
    <x v="14"/>
    <n v="19"/>
    <n v="130"/>
    <n v="146"/>
    <n v="276"/>
    <n v="6.0902952469217529E-3"/>
    <n v="2043.823076923077"/>
    <n v="1743.3767123287671"/>
    <n v="300.4463645943099"/>
    <n v="2442.2667875313782"/>
    <n v="2891.3333593759398"/>
    <n v="0.92645906346779439"/>
    <n v="0.35502276486047568"/>
    <n v="1.4518259322133289E-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B0C6A-8C55-49E9-8D7F-C9C329077C97}" name="Сводная таблица1" cacheId="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6">
  <location ref="R1:S5" firstHeaderRow="1" firstDataRow="1" firstDataCol="1"/>
  <pivotFields count="15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dataField="1" showAll="0"/>
    <pivotField numFmtId="9" showAll="0"/>
    <pivotField numFmtId="164" showAll="0"/>
    <pivotField numFmtId="164" showAll="0"/>
    <pivotField numFmtId="164" showAll="0"/>
    <pivotField numFmtId="2" showAll="0"/>
    <pivotField numFmtId="2" showAll="0"/>
    <pivotField numFmtId="2" showAll="0"/>
    <pivotField numFmtId="2" showAll="0"/>
    <pivotField numFmtId="2" showAll="0"/>
    <pivotField axis="axisRow" showAll="0">
      <items count="4">
        <item x="1"/>
        <item x="2"/>
        <item x="0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Сумма по полю count_all2" fld="4" showDataAs="percentOfTotal" baseField="0" baseItem="9" numFmtId="10"/>
  </dataFields>
  <formats count="2">
    <format dxfId="1">
      <pivotArea field="14" type="button" dataOnly="0" labelOnly="1" outline="0" axis="axisRow" fieldPosition="0"/>
    </format>
    <format dxfId="0">
      <pivotArea dataOnly="0" labelOnly="1" outline="0" axis="axisValues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3" sqref="J13"/>
    </sheetView>
  </sheetViews>
  <sheetFormatPr defaultRowHeight="14.4" x14ac:dyDescent="0.3"/>
  <cols>
    <col min="1" max="1" width="5.44140625" customWidth="1"/>
    <col min="2" max="2" width="15.33203125" bestFit="1" customWidth="1"/>
    <col min="3" max="3" width="15.109375" bestFit="1" customWidth="1"/>
    <col min="4" max="4" width="12.77734375" bestFit="1" customWidth="1"/>
    <col min="5" max="5" width="13.44140625" bestFit="1" customWidth="1"/>
    <col min="6" max="6" width="8.77734375" bestFit="1" customWidth="1"/>
    <col min="7" max="7" width="13.44140625" style="7" bestFit="1" customWidth="1"/>
    <col min="8" max="8" width="13.5546875" style="3" bestFit="1" customWidth="1"/>
    <col min="9" max="9" width="16.44140625" style="3" bestFit="1" customWidth="1"/>
    <col min="10" max="10" width="9.33203125" style="3" bestFit="1" customWidth="1"/>
    <col min="11" max="11" width="12" bestFit="1" customWidth="1"/>
    <col min="12" max="12" width="12.88671875" bestFit="1" customWidth="1"/>
    <col min="13" max="13" width="8.88671875" style="4"/>
    <col min="14" max="14" width="11.5546875" style="4" customWidth="1"/>
    <col min="15" max="15" width="8.88671875" style="4"/>
    <col min="16" max="16" width="9.109375" bestFit="1" customWidth="1"/>
    <col min="17" max="17" width="12.77734375" bestFit="1" customWidth="1"/>
  </cols>
  <sheetData>
    <row r="1" spans="1:17" ht="15" thickBot="1" x14ac:dyDescent="0.35">
      <c r="A1" s="20"/>
      <c r="B1" s="21" t="s">
        <v>5</v>
      </c>
      <c r="C1" s="21" t="s">
        <v>0</v>
      </c>
      <c r="D1" s="21" t="s">
        <v>3</v>
      </c>
      <c r="E1" s="21" t="s">
        <v>4</v>
      </c>
      <c r="F1" s="21" t="s">
        <v>15</v>
      </c>
      <c r="G1" s="22" t="s">
        <v>22</v>
      </c>
      <c r="H1" s="23" t="s">
        <v>1</v>
      </c>
      <c r="I1" s="23" t="s">
        <v>2</v>
      </c>
      <c r="J1" s="24" t="s">
        <v>16</v>
      </c>
      <c r="K1" s="21" t="s">
        <v>17</v>
      </c>
      <c r="L1" s="21" t="s">
        <v>18</v>
      </c>
      <c r="M1" s="25" t="s">
        <v>19</v>
      </c>
      <c r="N1" s="25" t="s">
        <v>20</v>
      </c>
      <c r="O1" s="25" t="s">
        <v>21</v>
      </c>
      <c r="P1" s="21" t="s">
        <v>23</v>
      </c>
      <c r="Q1" s="26" t="s">
        <v>45</v>
      </c>
    </row>
    <row r="2" spans="1:17" x14ac:dyDescent="0.3">
      <c r="A2" s="15">
        <v>0</v>
      </c>
      <c r="B2" s="16" t="s">
        <v>24</v>
      </c>
      <c r="C2" s="16">
        <v>11</v>
      </c>
      <c r="D2" s="16">
        <v>509</v>
      </c>
      <c r="E2" s="16">
        <v>608</v>
      </c>
      <c r="F2" s="16">
        <v>1117</v>
      </c>
      <c r="G2" s="17">
        <v>2.4648042720331879E-2</v>
      </c>
      <c r="H2" s="18">
        <v>2547.2200392927311</v>
      </c>
      <c r="I2" s="18">
        <v>2108.6101973684208</v>
      </c>
      <c r="J2" s="18">
        <v>438.60984192430942</v>
      </c>
      <c r="K2" s="16">
        <v>3023.7021636269142</v>
      </c>
      <c r="L2" s="16">
        <v>2663.038391974123</v>
      </c>
      <c r="M2" s="19">
        <v>2.576955493292318</v>
      </c>
      <c r="N2" s="19">
        <v>1.009511217035171E-2</v>
      </c>
      <c r="O2" s="19">
        <v>8.4815935431594769E-2</v>
      </c>
      <c r="P2" s="16" t="s">
        <v>25</v>
      </c>
      <c r="Q2" s="18">
        <f>G2*D$17*J2</f>
        <v>78822.083218459476</v>
      </c>
    </row>
    <row r="3" spans="1:17" x14ac:dyDescent="0.3">
      <c r="A3" s="11">
        <v>8</v>
      </c>
      <c r="B3" s="10" t="s">
        <v>26</v>
      </c>
      <c r="C3" s="10">
        <v>991</v>
      </c>
      <c r="D3" s="10">
        <v>270</v>
      </c>
      <c r="E3" s="10">
        <v>294</v>
      </c>
      <c r="F3" s="10">
        <v>564</v>
      </c>
      <c r="G3" s="12">
        <v>1.244538593936184E-2</v>
      </c>
      <c r="H3" s="13">
        <v>3249.281481481481</v>
      </c>
      <c r="I3" s="13">
        <v>2452.9863945578231</v>
      </c>
      <c r="J3" s="13">
        <v>796.29508692365835</v>
      </c>
      <c r="K3" s="10">
        <v>4719.5926012697964</v>
      </c>
      <c r="L3" s="10">
        <v>3633.9358583139442</v>
      </c>
      <c r="M3" s="14">
        <v>2.2552583978062271</v>
      </c>
      <c r="N3" s="14">
        <v>2.4501004890271769E-2</v>
      </c>
      <c r="O3" s="14">
        <v>0.20807190183768309</v>
      </c>
      <c r="P3" s="10" t="s">
        <v>25</v>
      </c>
      <c r="Q3" s="13">
        <f t="shared" ref="Q3:Q12" si="0">G3*D$17*J3</f>
        <v>72255.265855087622</v>
      </c>
    </row>
    <row r="4" spans="1:17" x14ac:dyDescent="0.3">
      <c r="A4" s="11">
        <v>50</v>
      </c>
      <c r="B4" s="10" t="s">
        <v>27</v>
      </c>
      <c r="C4" s="10">
        <v>1002</v>
      </c>
      <c r="D4" s="10">
        <v>138</v>
      </c>
      <c r="E4" s="10">
        <v>188</v>
      </c>
      <c r="F4" s="10">
        <v>326</v>
      </c>
      <c r="G4" s="12">
        <v>7.1936096032481573E-3</v>
      </c>
      <c r="H4" s="13">
        <v>4121.753623188406</v>
      </c>
      <c r="I4" s="13">
        <v>1844.7872340425531</v>
      </c>
      <c r="J4" s="13">
        <v>2276.9663891458531</v>
      </c>
      <c r="K4" s="10">
        <v>4084.2631759817141</v>
      </c>
      <c r="L4" s="10">
        <v>2436.536120119913</v>
      </c>
      <c r="M4" s="14">
        <v>6.2746223040715314</v>
      </c>
      <c r="N4" s="14">
        <v>1.1223868363766531E-9</v>
      </c>
      <c r="O4" s="14">
        <v>2.222928706299578E-5</v>
      </c>
      <c r="P4" s="10" t="s">
        <v>25</v>
      </c>
      <c r="Q4" s="13">
        <f t="shared" si="0"/>
        <v>119423.716702051</v>
      </c>
    </row>
    <row r="5" spans="1:17" x14ac:dyDescent="0.3">
      <c r="A5" s="11">
        <v>16</v>
      </c>
      <c r="B5" s="10" t="s">
        <v>27</v>
      </c>
      <c r="C5" s="10">
        <v>1287</v>
      </c>
      <c r="D5" s="10">
        <v>370</v>
      </c>
      <c r="E5" s="10">
        <v>357</v>
      </c>
      <c r="F5" s="10">
        <v>727</v>
      </c>
      <c r="G5" s="12">
        <v>1.604219074098592E-2</v>
      </c>
      <c r="H5" s="13">
        <v>2128.5567567567568</v>
      </c>
      <c r="I5" s="13">
        <v>1394.6554621848741</v>
      </c>
      <c r="J5" s="13">
        <v>733.901294571883</v>
      </c>
      <c r="K5" s="10">
        <v>2437.376458023039</v>
      </c>
      <c r="L5" s="10">
        <v>2338.4617787149841</v>
      </c>
      <c r="M5" s="14">
        <v>4.1402972158827431</v>
      </c>
      <c r="N5" s="14">
        <v>3.876566044301065E-5</v>
      </c>
      <c r="O5" s="14">
        <v>2.2286274596148841E-7</v>
      </c>
      <c r="P5" s="10" t="s">
        <v>25</v>
      </c>
      <c r="Q5" s="13">
        <f t="shared" si="0"/>
        <v>85839.746772850878</v>
      </c>
    </row>
    <row r="6" spans="1:17" x14ac:dyDescent="0.3">
      <c r="A6" s="11">
        <v>17</v>
      </c>
      <c r="B6" s="10" t="s">
        <v>27</v>
      </c>
      <c r="C6" s="10">
        <v>1654</v>
      </c>
      <c r="D6" s="10">
        <v>799</v>
      </c>
      <c r="E6" s="10">
        <v>775</v>
      </c>
      <c r="F6" s="10">
        <v>1574</v>
      </c>
      <c r="G6" s="12">
        <v>3.4732335937155218E-2</v>
      </c>
      <c r="H6" s="13">
        <v>3132.3016270337921</v>
      </c>
      <c r="I6" s="13">
        <v>2507.8864516129029</v>
      </c>
      <c r="J6" s="13">
        <v>624.41517542088877</v>
      </c>
      <c r="K6" s="10">
        <v>3199.6602001424731</v>
      </c>
      <c r="L6" s="10">
        <v>2950.5128884516971</v>
      </c>
      <c r="M6" s="14">
        <v>4.021739297627466</v>
      </c>
      <c r="N6" s="14">
        <v>6.050970845492351E-5</v>
      </c>
      <c r="O6" s="14">
        <v>0.3172991169695652</v>
      </c>
      <c r="P6" s="10" t="s">
        <v>25</v>
      </c>
      <c r="Q6" s="13">
        <f t="shared" si="0"/>
        <v>158122.81617119213</v>
      </c>
    </row>
    <row r="7" spans="1:17" x14ac:dyDescent="0.3">
      <c r="A7" s="11">
        <v>19</v>
      </c>
      <c r="B7" s="10" t="s">
        <v>27</v>
      </c>
      <c r="C7" s="10">
        <v>2652</v>
      </c>
      <c r="D7" s="10">
        <v>2273</v>
      </c>
      <c r="E7" s="10">
        <v>2370</v>
      </c>
      <c r="F7" s="10">
        <v>4643</v>
      </c>
      <c r="G7" s="12">
        <v>0.1024537711284699</v>
      </c>
      <c r="H7" s="13">
        <v>2506.6168059832821</v>
      </c>
      <c r="I7" s="13">
        <v>1972.847679324894</v>
      </c>
      <c r="J7" s="13">
        <v>533.76912665838768</v>
      </c>
      <c r="K7" s="10">
        <v>2842.1829484600089</v>
      </c>
      <c r="L7" s="10">
        <v>2565.8782422552181</v>
      </c>
      <c r="M7" s="14">
        <v>6.7222298371764362</v>
      </c>
      <c r="N7" s="14">
        <v>2.0059224232258859E-11</v>
      </c>
      <c r="O7" s="14">
        <v>1.1556413259859311E-13</v>
      </c>
      <c r="P7" s="10" t="s">
        <v>25</v>
      </c>
      <c r="Q7" s="13">
        <f t="shared" si="0"/>
        <v>398720.43760869955</v>
      </c>
    </row>
    <row r="8" spans="1:17" x14ac:dyDescent="0.3">
      <c r="A8" s="11">
        <v>28</v>
      </c>
      <c r="B8" s="10" t="s">
        <v>28</v>
      </c>
      <c r="C8" s="10">
        <v>33</v>
      </c>
      <c r="D8" s="10">
        <v>232</v>
      </c>
      <c r="E8" s="10">
        <v>258</v>
      </c>
      <c r="F8" s="10">
        <v>490</v>
      </c>
      <c r="G8" s="12">
        <v>1.081248069199876E-2</v>
      </c>
      <c r="H8" s="13">
        <v>4598.2198275862074</v>
      </c>
      <c r="I8" s="13">
        <v>2311.3875968992252</v>
      </c>
      <c r="J8" s="13">
        <v>2286.8322306869818</v>
      </c>
      <c r="K8" s="10">
        <v>2931.2349256860789</v>
      </c>
      <c r="L8" s="10">
        <v>2371.771295626133</v>
      </c>
      <c r="M8" s="14">
        <v>9.5328379164110402</v>
      </c>
      <c r="N8" s="14">
        <v>7.2225189745714525E-20</v>
      </c>
      <c r="O8" s="14">
        <v>7.0876998060641447E-21</v>
      </c>
      <c r="P8" s="10" t="s">
        <v>25</v>
      </c>
      <c r="Q8" s="13">
        <f t="shared" si="0"/>
        <v>180279.66721898585</v>
      </c>
    </row>
    <row r="9" spans="1:17" x14ac:dyDescent="0.3">
      <c r="A9" s="11">
        <v>29</v>
      </c>
      <c r="B9" s="10" t="s">
        <v>28</v>
      </c>
      <c r="C9" s="10">
        <v>34</v>
      </c>
      <c r="D9" s="10">
        <v>225</v>
      </c>
      <c r="E9" s="10">
        <v>253</v>
      </c>
      <c r="F9" s="10">
        <v>478</v>
      </c>
      <c r="G9" s="12">
        <v>1.0547685246480429E-2</v>
      </c>
      <c r="H9" s="13">
        <v>3104.5066666666671</v>
      </c>
      <c r="I9" s="13">
        <v>1752.608695652174</v>
      </c>
      <c r="J9" s="13">
        <v>1351.8979710144929</v>
      </c>
      <c r="K9" s="10">
        <v>2956.8269145922532</v>
      </c>
      <c r="L9" s="10">
        <v>2529.7007981220449</v>
      </c>
      <c r="M9" s="14">
        <v>5.3862649969282721</v>
      </c>
      <c r="N9" s="14">
        <v>1.1327785130388309E-7</v>
      </c>
      <c r="O9" s="14">
        <v>5.3656101915534566E-10</v>
      </c>
      <c r="P9" s="10" t="s">
        <v>25</v>
      </c>
      <c r="Q9" s="13">
        <f t="shared" si="0"/>
        <v>103965.24372184713</v>
      </c>
    </row>
    <row r="10" spans="1:17" x14ac:dyDescent="0.3">
      <c r="A10" s="11">
        <v>30</v>
      </c>
      <c r="B10" s="10" t="s">
        <v>28</v>
      </c>
      <c r="C10" s="10">
        <v>35</v>
      </c>
      <c r="D10" s="10">
        <v>214</v>
      </c>
      <c r="E10" s="10">
        <v>194</v>
      </c>
      <c r="F10" s="10">
        <v>408</v>
      </c>
      <c r="G10" s="12">
        <v>9.0030451476234615E-3</v>
      </c>
      <c r="H10" s="13">
        <v>2762.2242990654199</v>
      </c>
      <c r="I10" s="13">
        <v>1508.8350515463919</v>
      </c>
      <c r="J10" s="13">
        <v>1253.3892475190289</v>
      </c>
      <c r="K10" s="10">
        <v>2977.0835472163549</v>
      </c>
      <c r="L10" s="10">
        <v>2184.8080940632271</v>
      </c>
      <c r="M10" s="14">
        <v>4.8066661954145689</v>
      </c>
      <c r="N10" s="14">
        <v>2.1646756758588111E-6</v>
      </c>
      <c r="O10" s="14">
        <v>4.049158921942285E-7</v>
      </c>
      <c r="P10" s="10" t="s">
        <v>25</v>
      </c>
      <c r="Q10" s="13">
        <f t="shared" si="0"/>
        <v>82273.976995758552</v>
      </c>
    </row>
    <row r="11" spans="1:17" x14ac:dyDescent="0.3">
      <c r="A11" s="11">
        <v>31</v>
      </c>
      <c r="B11" s="10" t="s">
        <v>28</v>
      </c>
      <c r="C11" s="10">
        <v>36</v>
      </c>
      <c r="D11" s="10">
        <v>131</v>
      </c>
      <c r="E11" s="10">
        <v>141</v>
      </c>
      <c r="F11" s="10">
        <v>272</v>
      </c>
      <c r="G11" s="12">
        <v>6.0020300984156404E-3</v>
      </c>
      <c r="H11" s="13">
        <v>1987.3282442748091</v>
      </c>
      <c r="I11" s="13">
        <v>860.41843971631204</v>
      </c>
      <c r="J11" s="13">
        <v>1126.9098045584969</v>
      </c>
      <c r="K11" s="10">
        <v>2718.5026632115769</v>
      </c>
      <c r="L11" s="10">
        <v>1840.8266394516061</v>
      </c>
      <c r="M11" s="14">
        <v>4.0279507279668918</v>
      </c>
      <c r="N11" s="14">
        <v>7.3187580909933793E-5</v>
      </c>
      <c r="O11" s="14">
        <v>8.5427532181134102E-5</v>
      </c>
      <c r="P11" s="10" t="s">
        <v>25</v>
      </c>
      <c r="Q11" s="13">
        <f t="shared" si="0"/>
        <v>49314.476206579995</v>
      </c>
    </row>
    <row r="12" spans="1:17" ht="15" thickBot="1" x14ac:dyDescent="0.35">
      <c r="A12" s="21">
        <v>38</v>
      </c>
      <c r="B12" s="20" t="s">
        <v>29</v>
      </c>
      <c r="C12" s="20">
        <v>573</v>
      </c>
      <c r="D12" s="20">
        <v>177</v>
      </c>
      <c r="E12" s="20">
        <v>160</v>
      </c>
      <c r="F12" s="20">
        <v>337</v>
      </c>
      <c r="G12" s="27">
        <v>7.4363387616399662E-3</v>
      </c>
      <c r="H12" s="28">
        <v>2929.0451977401131</v>
      </c>
      <c r="I12" s="28">
        <v>2252.35</v>
      </c>
      <c r="J12" s="28">
        <v>676.69519774011314</v>
      </c>
      <c r="K12" s="20">
        <v>3201.0981368955968</v>
      </c>
      <c r="L12" s="20">
        <v>2975.544726198897</v>
      </c>
      <c r="M12" s="29">
        <v>2.0035983261498909</v>
      </c>
      <c r="N12" s="29">
        <v>4.5918053669135518E-2</v>
      </c>
      <c r="O12" s="29">
        <v>6.9952579797794073E-3</v>
      </c>
      <c r="P12" s="20" t="s">
        <v>25</v>
      </c>
      <c r="Q12" s="28">
        <f t="shared" si="0"/>
        <v>36689.29430746517</v>
      </c>
    </row>
    <row r="13" spans="1:17" x14ac:dyDescent="0.3">
      <c r="F13">
        <f>SUM(F2:F12)</f>
        <v>10936</v>
      </c>
      <c r="G13" s="7">
        <f>SUM(G2:G12)</f>
        <v>0.24131691601571112</v>
      </c>
      <c r="H13" s="3">
        <f>AVERAGE(H2:H12)</f>
        <v>3006.0958699154244</v>
      </c>
      <c r="I13" s="3">
        <f>AVERAGE(I2:I12)</f>
        <v>1906.1248366277789</v>
      </c>
      <c r="J13" s="3">
        <f>AVERAGE(J2:J12)</f>
        <v>1099.9710332876448</v>
      </c>
      <c r="Q13" s="3">
        <f>SUM(Q2:Q12)</f>
        <v>1365706.7247789775</v>
      </c>
    </row>
    <row r="14" spans="1:17" x14ac:dyDescent="0.3">
      <c r="A14" s="9" t="s">
        <v>41</v>
      </c>
    </row>
    <row r="16" spans="1:17" x14ac:dyDescent="0.3">
      <c r="A16" s="6" t="s">
        <v>43</v>
      </c>
      <c r="B16" s="6"/>
      <c r="C16" s="6"/>
      <c r="D16" s="8">
        <v>2</v>
      </c>
    </row>
    <row r="17" spans="1:6" x14ac:dyDescent="0.3">
      <c r="A17" t="s">
        <v>42</v>
      </c>
      <c r="B17" s="5"/>
      <c r="C17" s="5"/>
      <c r="D17">
        <f>ROUND(F13/3*D16,0)</f>
        <v>7291</v>
      </c>
    </row>
    <row r="19" spans="1:6" x14ac:dyDescent="0.3">
      <c r="A19" t="s">
        <v>44</v>
      </c>
      <c r="D19" s="30">
        <f>SUMPRODUCT(G2:G12,J2:J12)*$D$17</f>
        <v>1365706.724778977</v>
      </c>
    </row>
    <row r="23" spans="1:6" x14ac:dyDescent="0.3">
      <c r="F23" s="9"/>
    </row>
  </sheetData>
  <mergeCells count="1">
    <mergeCell ref="A16:C1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"/>
  <sheetViews>
    <sheetView workbookViewId="0">
      <selection activeCell="J6" sqref="J6"/>
    </sheetView>
  </sheetViews>
  <sheetFormatPr defaultRowHeight="14.4" x14ac:dyDescent="0.3"/>
  <cols>
    <col min="2" max="2" width="10.33203125" bestFit="1" customWidth="1"/>
    <col min="3" max="3" width="15.109375" bestFit="1" customWidth="1"/>
    <col min="4" max="4" width="11" bestFit="1" customWidth="1"/>
    <col min="5" max="5" width="13.44140625" bestFit="1" customWidth="1"/>
    <col min="6" max="6" width="8.77734375" bestFit="1" customWidth="1"/>
    <col min="7" max="7" width="13.44140625" style="7" bestFit="1" customWidth="1"/>
    <col min="8" max="8" width="13.5546875" style="3" bestFit="1" customWidth="1"/>
    <col min="9" max="9" width="16.44140625" style="3" bestFit="1" customWidth="1"/>
    <col min="10" max="10" width="8.5546875" style="3" bestFit="1" customWidth="1"/>
    <col min="11" max="11" width="12" bestFit="1" customWidth="1"/>
    <col min="12" max="12" width="12.88671875" bestFit="1" customWidth="1"/>
    <col min="13" max="15" width="8.88671875" style="4"/>
    <col min="16" max="16" width="9.109375" bestFit="1" customWidth="1"/>
    <col min="17" max="17" width="13.88671875" bestFit="1" customWidth="1"/>
  </cols>
  <sheetData>
    <row r="1" spans="1:17" ht="15" thickBot="1" x14ac:dyDescent="0.35">
      <c r="A1" s="20"/>
      <c r="B1" s="21" t="s">
        <v>5</v>
      </c>
      <c r="C1" s="21" t="s">
        <v>0</v>
      </c>
      <c r="D1" s="21" t="s">
        <v>3</v>
      </c>
      <c r="E1" s="21" t="s">
        <v>4</v>
      </c>
      <c r="F1" s="21" t="s">
        <v>15</v>
      </c>
      <c r="G1" s="22" t="s">
        <v>22</v>
      </c>
      <c r="H1" s="23" t="s">
        <v>1</v>
      </c>
      <c r="I1" s="23" t="s">
        <v>2</v>
      </c>
      <c r="J1" s="24" t="s">
        <v>16</v>
      </c>
      <c r="K1" s="21" t="s">
        <v>17</v>
      </c>
      <c r="L1" s="21" t="s">
        <v>18</v>
      </c>
      <c r="M1" s="25" t="s">
        <v>19</v>
      </c>
      <c r="N1" s="25" t="s">
        <v>20</v>
      </c>
      <c r="O1" s="25" t="s">
        <v>21</v>
      </c>
      <c r="P1" s="21" t="s">
        <v>23</v>
      </c>
      <c r="Q1" s="26" t="s">
        <v>45</v>
      </c>
    </row>
    <row r="2" spans="1:17" x14ac:dyDescent="0.3">
      <c r="A2" s="15">
        <v>1</v>
      </c>
      <c r="B2" s="16" t="s">
        <v>30</v>
      </c>
      <c r="C2" s="16">
        <v>66</v>
      </c>
      <c r="D2" s="16">
        <v>657</v>
      </c>
      <c r="E2" s="16">
        <v>703</v>
      </c>
      <c r="F2" s="16">
        <v>1360</v>
      </c>
      <c r="G2" s="17">
        <v>3.00101504920782E-2</v>
      </c>
      <c r="H2" s="18">
        <v>2288.8706240487058</v>
      </c>
      <c r="I2" s="18">
        <v>2601.7610241820771</v>
      </c>
      <c r="J2" s="18">
        <v>-312.89040013337029</v>
      </c>
      <c r="K2" s="16">
        <v>2682.5676104733539</v>
      </c>
      <c r="L2" s="16">
        <v>2830.193773341512</v>
      </c>
      <c r="M2" s="19">
        <v>-2.0892718943323438</v>
      </c>
      <c r="N2" s="19">
        <v>3.6868999280986539E-2</v>
      </c>
      <c r="O2" s="19">
        <v>0.104988944972583</v>
      </c>
      <c r="P2" s="16" t="s">
        <v>31</v>
      </c>
      <c r="Q2" s="18">
        <f>G2*D$9*J2</f>
        <v>-20685.923254150402</v>
      </c>
    </row>
    <row r="3" spans="1:17" x14ac:dyDescent="0.3">
      <c r="A3" s="11">
        <v>9</v>
      </c>
      <c r="B3" s="10" t="s">
        <v>6</v>
      </c>
      <c r="C3" s="10">
        <v>1101</v>
      </c>
      <c r="D3" s="10">
        <v>785</v>
      </c>
      <c r="E3" s="10">
        <v>869</v>
      </c>
      <c r="F3" s="10">
        <v>1654</v>
      </c>
      <c r="G3" s="12">
        <v>3.649763890727746E-2</v>
      </c>
      <c r="H3" s="13">
        <v>2176.0038216560511</v>
      </c>
      <c r="I3" s="13">
        <v>2523.5788262370538</v>
      </c>
      <c r="J3" s="13">
        <v>-347.57500458100321</v>
      </c>
      <c r="K3" s="10">
        <v>2722.6244937401721</v>
      </c>
      <c r="L3" s="10">
        <v>2960.3523376384169</v>
      </c>
      <c r="M3" s="14">
        <v>-2.476736308530425</v>
      </c>
      <c r="N3" s="14">
        <v>1.33584476189182E-2</v>
      </c>
      <c r="O3" s="14">
        <v>3.2615828694384098E-2</v>
      </c>
      <c r="P3" s="10" t="s">
        <v>31</v>
      </c>
      <c r="Q3" s="13">
        <f t="shared" ref="Q3:Q4" si="0">G3*D$9*J3</f>
        <v>-27946.524423895258</v>
      </c>
    </row>
    <row r="4" spans="1:17" ht="15" thickBot="1" x14ac:dyDescent="0.35">
      <c r="A4" s="21">
        <v>25</v>
      </c>
      <c r="B4" s="20" t="s">
        <v>27</v>
      </c>
      <c r="C4" s="20">
        <v>9931</v>
      </c>
      <c r="D4" s="20">
        <v>153</v>
      </c>
      <c r="E4" s="20">
        <v>137</v>
      </c>
      <c r="F4" s="20">
        <v>290</v>
      </c>
      <c r="G4" s="27">
        <v>6.3992232666931466E-3</v>
      </c>
      <c r="H4" s="28">
        <v>1415.7843137254899</v>
      </c>
      <c r="I4" s="28">
        <v>1968.693430656934</v>
      </c>
      <c r="J4" s="28">
        <v>-552.90911693144403</v>
      </c>
      <c r="K4" s="20">
        <v>2038.1642473623181</v>
      </c>
      <c r="L4" s="20">
        <v>2403.3978568404682</v>
      </c>
      <c r="M4" s="29">
        <v>-2.1191969117156</v>
      </c>
      <c r="N4" s="29">
        <v>3.4929468998951822E-2</v>
      </c>
      <c r="O4" s="29">
        <v>6.3535196674043013E-3</v>
      </c>
      <c r="P4" s="20" t="s">
        <v>31</v>
      </c>
      <c r="Q4" s="28">
        <f t="shared" si="0"/>
        <v>-7794.6301146121114</v>
      </c>
    </row>
    <row r="5" spans="1:17" x14ac:dyDescent="0.3">
      <c r="F5">
        <f>SUM(F2:F4)</f>
        <v>3304</v>
      </c>
      <c r="G5" s="7">
        <f>SUM(G2:G4)</f>
        <v>7.2907012666048807E-2</v>
      </c>
      <c r="H5" s="3">
        <f t="shared" ref="H5:I5" si="1">AVERAGE(H2:H4)</f>
        <v>1960.2195864767491</v>
      </c>
      <c r="I5" s="3">
        <f t="shared" si="1"/>
        <v>2364.6777603586884</v>
      </c>
      <c r="J5" s="3">
        <f>AVERAGE(J2:J4)</f>
        <v>-404.45817388193922</v>
      </c>
      <c r="Q5" s="3">
        <f>SUM(Q2:Q4)</f>
        <v>-56427.077792657772</v>
      </c>
    </row>
    <row r="6" spans="1:17" x14ac:dyDescent="0.3">
      <c r="A6" s="9" t="s">
        <v>41</v>
      </c>
      <c r="Q6" s="3"/>
    </row>
    <row r="7" spans="1:17" x14ac:dyDescent="0.3">
      <c r="Q7" s="3"/>
    </row>
    <row r="8" spans="1:17" x14ac:dyDescent="0.3">
      <c r="A8" s="6" t="s">
        <v>43</v>
      </c>
      <c r="B8" s="6"/>
      <c r="C8" s="6"/>
      <c r="D8" s="8">
        <f>Positive!D16</f>
        <v>2</v>
      </c>
      <c r="Q8" s="3"/>
    </row>
    <row r="9" spans="1:17" x14ac:dyDescent="0.3">
      <c r="A9" t="s">
        <v>42</v>
      </c>
      <c r="B9" s="5"/>
      <c r="C9" s="5"/>
      <c r="D9">
        <f>ROUND(F5/3*D8,0)</f>
        <v>2203</v>
      </c>
    </row>
    <row r="11" spans="1:17" x14ac:dyDescent="0.3">
      <c r="A11" t="s">
        <v>46</v>
      </c>
      <c r="D11" s="30">
        <f>SUMPRODUCT(G2:G4,J2:J4)*$D$9</f>
        <v>-56427.077792657772</v>
      </c>
    </row>
  </sheetData>
  <mergeCells count="1">
    <mergeCell ref="A8:C8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5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sqref="A1:R5"/>
    </sheetView>
  </sheetViews>
  <sheetFormatPr defaultRowHeight="14.4" x14ac:dyDescent="0.3"/>
  <cols>
    <col min="2" max="2" width="15.33203125" bestFit="1" customWidth="1"/>
    <col min="3" max="3" width="15.109375" bestFit="1" customWidth="1"/>
    <col min="4" max="4" width="10.44140625" bestFit="1" customWidth="1"/>
    <col min="5" max="5" width="13.44140625" bestFit="1" customWidth="1"/>
    <col min="6" max="6" width="8.77734375" bestFit="1" customWidth="1"/>
    <col min="7" max="7" width="13.44140625" style="7" bestFit="1" customWidth="1"/>
    <col min="8" max="8" width="13.5546875" style="3" bestFit="1" customWidth="1"/>
    <col min="9" max="9" width="16.44140625" style="3" bestFit="1" customWidth="1"/>
    <col min="10" max="10" width="8.5546875" style="3" bestFit="1" customWidth="1"/>
    <col min="11" max="11" width="12" bestFit="1" customWidth="1"/>
    <col min="12" max="12" width="12.88671875" bestFit="1" customWidth="1"/>
    <col min="13" max="15" width="8.88671875" style="4"/>
    <col min="16" max="16" width="9.109375" bestFit="1" customWidth="1"/>
    <col min="17" max="17" width="9.33203125" bestFit="1" customWidth="1"/>
  </cols>
  <sheetData>
    <row r="1" spans="1:18" ht="15" thickBot="1" x14ac:dyDescent="0.35">
      <c r="A1" s="20"/>
      <c r="B1" s="21" t="s">
        <v>5</v>
      </c>
      <c r="C1" s="21" t="s">
        <v>0</v>
      </c>
      <c r="D1" s="21" t="s">
        <v>3</v>
      </c>
      <c r="E1" s="21" t="s">
        <v>4</v>
      </c>
      <c r="F1" s="21" t="s">
        <v>15</v>
      </c>
      <c r="G1" s="22" t="s">
        <v>22</v>
      </c>
      <c r="H1" s="23" t="s">
        <v>1</v>
      </c>
      <c r="I1" s="23" t="s">
        <v>2</v>
      </c>
      <c r="J1" s="24" t="s">
        <v>16</v>
      </c>
      <c r="K1" s="21" t="s">
        <v>17</v>
      </c>
      <c r="L1" s="21" t="s">
        <v>18</v>
      </c>
      <c r="M1" s="25" t="s">
        <v>19</v>
      </c>
      <c r="N1" s="25" t="s">
        <v>20</v>
      </c>
      <c r="O1" s="25" t="s">
        <v>21</v>
      </c>
      <c r="P1" s="21" t="s">
        <v>23</v>
      </c>
      <c r="Q1" s="26" t="s">
        <v>49</v>
      </c>
      <c r="R1" s="26" t="s">
        <v>47</v>
      </c>
    </row>
    <row r="2" spans="1:18" x14ac:dyDescent="0.3">
      <c r="A2" s="15">
        <v>2</v>
      </c>
      <c r="B2" s="16" t="s">
        <v>32</v>
      </c>
      <c r="C2" s="16">
        <v>2</v>
      </c>
      <c r="D2" s="16">
        <v>78</v>
      </c>
      <c r="E2" s="16">
        <v>71</v>
      </c>
      <c r="F2" s="16">
        <v>149</v>
      </c>
      <c r="G2" s="17">
        <v>3.2878767818526849E-3</v>
      </c>
      <c r="H2" s="18">
        <v>579.33333333333337</v>
      </c>
      <c r="I2" s="18">
        <v>483.45070422535213</v>
      </c>
      <c r="J2" s="18">
        <v>95.882629107981245</v>
      </c>
      <c r="K2" s="16">
        <v>1860.7624304329711</v>
      </c>
      <c r="L2" s="16">
        <v>1654.923181546782</v>
      </c>
      <c r="M2" s="19">
        <v>0.33105243476452068</v>
      </c>
      <c r="N2" s="19">
        <v>0.7410763125801646</v>
      </c>
      <c r="O2" s="19">
        <v>0.74294212772617763</v>
      </c>
      <c r="P2" s="16" t="s">
        <v>33</v>
      </c>
      <c r="Q2" s="18">
        <f>MIN(K2,L2)</f>
        <v>1654.923181546782</v>
      </c>
      <c r="R2" s="31">
        <f>ROUND((16*Q2*Q2)/($D$42*$D$42),0)</f>
        <v>4382</v>
      </c>
    </row>
    <row r="3" spans="1:18" x14ac:dyDescent="0.3">
      <c r="A3" s="11">
        <v>3</v>
      </c>
      <c r="B3" s="10" t="s">
        <v>26</v>
      </c>
      <c r="C3" s="10">
        <v>439</v>
      </c>
      <c r="D3" s="10">
        <v>355</v>
      </c>
      <c r="E3" s="10">
        <v>351</v>
      </c>
      <c r="F3" s="10">
        <v>706</v>
      </c>
      <c r="G3" s="12">
        <v>1.5578798711328831E-2</v>
      </c>
      <c r="H3" s="13">
        <v>2481.9605633802821</v>
      </c>
      <c r="I3" s="13">
        <v>2400.635327635327</v>
      </c>
      <c r="J3" s="13">
        <v>81.325235744954171</v>
      </c>
      <c r="K3" s="10">
        <v>4040.4410068102538</v>
      </c>
      <c r="L3" s="10">
        <v>3722.1170724360341</v>
      </c>
      <c r="M3" s="14">
        <v>0.27806735037805058</v>
      </c>
      <c r="N3" s="14">
        <v>0.78104230354142801</v>
      </c>
      <c r="O3" s="14">
        <v>0.66215898938975382</v>
      </c>
      <c r="P3" s="10" t="s">
        <v>33</v>
      </c>
      <c r="Q3" s="18">
        <f t="shared" ref="Q3:Q40" si="0">MIN(K3,L3)</f>
        <v>3722.1170724360341</v>
      </c>
      <c r="R3" s="31">
        <f t="shared" ref="R3:R40" si="1">ROUND((16*Q3*Q3)/($D$42*$D$42),0)</f>
        <v>22167</v>
      </c>
    </row>
    <row r="4" spans="1:18" x14ac:dyDescent="0.3">
      <c r="A4" s="11">
        <v>4</v>
      </c>
      <c r="B4" s="10" t="s">
        <v>26</v>
      </c>
      <c r="C4" s="10">
        <v>477</v>
      </c>
      <c r="D4" s="10">
        <v>382</v>
      </c>
      <c r="E4" s="10">
        <v>386</v>
      </c>
      <c r="F4" s="10">
        <v>768</v>
      </c>
      <c r="G4" s="12">
        <v>1.694690851317357E-2</v>
      </c>
      <c r="H4" s="13">
        <v>2259.623036649215</v>
      </c>
      <c r="I4" s="13">
        <v>2496.987046632124</v>
      </c>
      <c r="J4" s="13">
        <v>-237.36400998290989</v>
      </c>
      <c r="K4" s="10">
        <v>3482.8460937348032</v>
      </c>
      <c r="L4" s="10">
        <v>3881.9947185225428</v>
      </c>
      <c r="M4" s="14">
        <v>-0.89159336291986235</v>
      </c>
      <c r="N4" s="14">
        <v>0.37289090359186572</v>
      </c>
      <c r="O4" s="14">
        <v>0.75685151624284996</v>
      </c>
      <c r="P4" s="10" t="s">
        <v>33</v>
      </c>
      <c r="Q4" s="18">
        <f t="shared" si="0"/>
        <v>3482.8460937348032</v>
      </c>
      <c r="R4" s="31">
        <f t="shared" si="1"/>
        <v>19408</v>
      </c>
    </row>
    <row r="5" spans="1:18" x14ac:dyDescent="0.3">
      <c r="A5" s="11">
        <v>5</v>
      </c>
      <c r="B5" s="10" t="s">
        <v>26</v>
      </c>
      <c r="C5" s="10">
        <v>516</v>
      </c>
      <c r="D5" s="10">
        <v>634</v>
      </c>
      <c r="E5" s="10">
        <v>636</v>
      </c>
      <c r="F5" s="10">
        <v>1270</v>
      </c>
      <c r="G5" s="12">
        <v>2.8024184650690679E-2</v>
      </c>
      <c r="H5" s="13">
        <v>3237.2003154574131</v>
      </c>
      <c r="I5" s="13">
        <v>2880.48427672956</v>
      </c>
      <c r="J5" s="13">
        <v>356.71603872785317</v>
      </c>
      <c r="K5" s="10">
        <v>4537.1038422947649</v>
      </c>
      <c r="L5" s="10">
        <v>3819.2928134705862</v>
      </c>
      <c r="M5" s="14">
        <v>1.5158873899080001</v>
      </c>
      <c r="N5" s="14">
        <v>0.12979706851619149</v>
      </c>
      <c r="O5" s="14">
        <v>0.53309275743234008</v>
      </c>
      <c r="P5" s="10" t="s">
        <v>33</v>
      </c>
      <c r="Q5" s="18">
        <f t="shared" si="0"/>
        <v>3819.2928134705862</v>
      </c>
      <c r="R5" s="31">
        <f t="shared" si="1"/>
        <v>23339</v>
      </c>
    </row>
    <row r="6" spans="1:18" x14ac:dyDescent="0.3">
      <c r="A6" s="11">
        <v>6</v>
      </c>
      <c r="B6" s="10" t="s">
        <v>26</v>
      </c>
      <c r="C6" s="10">
        <v>544</v>
      </c>
      <c r="D6" s="10">
        <v>377</v>
      </c>
      <c r="E6" s="10">
        <v>416</v>
      </c>
      <c r="F6" s="10">
        <v>793</v>
      </c>
      <c r="G6" s="12">
        <v>1.749856569133678E-2</v>
      </c>
      <c r="H6" s="13">
        <v>2621.4270557029181</v>
      </c>
      <c r="I6" s="13">
        <v>2635.5480769230771</v>
      </c>
      <c r="J6" s="13">
        <v>-14.12102122015949</v>
      </c>
      <c r="K6" s="10">
        <v>3714.8947510376788</v>
      </c>
      <c r="L6" s="10">
        <v>4639.8207461839838</v>
      </c>
      <c r="M6" s="14">
        <v>-4.6997059757738199E-2</v>
      </c>
      <c r="N6" s="14">
        <v>0.96252743362660054</v>
      </c>
      <c r="O6" s="14">
        <v>0.2296356076598422</v>
      </c>
      <c r="P6" s="10" t="s">
        <v>33</v>
      </c>
      <c r="Q6" s="18">
        <f t="shared" si="0"/>
        <v>3714.8947510376788</v>
      </c>
      <c r="R6" s="31">
        <f t="shared" si="1"/>
        <v>22081</v>
      </c>
    </row>
    <row r="7" spans="1:18" x14ac:dyDescent="0.3">
      <c r="A7" s="11">
        <v>7</v>
      </c>
      <c r="B7" s="10" t="s">
        <v>26</v>
      </c>
      <c r="C7" s="10">
        <v>699</v>
      </c>
      <c r="D7" s="10">
        <v>482</v>
      </c>
      <c r="E7" s="10">
        <v>494</v>
      </c>
      <c r="F7" s="10">
        <v>976</v>
      </c>
      <c r="G7" s="12">
        <v>2.1536696235491419E-2</v>
      </c>
      <c r="H7" s="13">
        <v>2422.286307053942</v>
      </c>
      <c r="I7" s="13">
        <v>2574.3522267206481</v>
      </c>
      <c r="J7" s="13">
        <v>-152.0659196667057</v>
      </c>
      <c r="K7" s="10">
        <v>3906.8178974938301</v>
      </c>
      <c r="L7" s="10">
        <v>4082.8513558716591</v>
      </c>
      <c r="M7" s="14">
        <v>-0.59425382588472897</v>
      </c>
      <c r="N7" s="14">
        <v>0.55248035588145283</v>
      </c>
      <c r="O7" s="14">
        <v>0.1301883373916739</v>
      </c>
      <c r="P7" s="10" t="s">
        <v>33</v>
      </c>
      <c r="Q7" s="18">
        <f t="shared" si="0"/>
        <v>3906.8178974938301</v>
      </c>
      <c r="R7" s="31">
        <f t="shared" si="1"/>
        <v>24421</v>
      </c>
    </row>
    <row r="8" spans="1:18" x14ac:dyDescent="0.3">
      <c r="A8" s="11">
        <v>10</v>
      </c>
      <c r="B8" s="10" t="s">
        <v>6</v>
      </c>
      <c r="C8" s="10">
        <v>1989</v>
      </c>
      <c r="D8" s="10">
        <v>239</v>
      </c>
      <c r="E8" s="10">
        <v>270</v>
      </c>
      <c r="F8" s="10">
        <v>509</v>
      </c>
      <c r="G8" s="12">
        <v>1.1231740147402801E-2</v>
      </c>
      <c r="H8" s="13">
        <v>4407.3849372384939</v>
      </c>
      <c r="I8" s="13">
        <v>4163.9592592592589</v>
      </c>
      <c r="J8" s="13">
        <v>243.42567797923491</v>
      </c>
      <c r="K8" s="10">
        <v>2737.9007251199769</v>
      </c>
      <c r="L8" s="10">
        <v>2492.0962933115161</v>
      </c>
      <c r="M8" s="14">
        <v>1.0499935308392909</v>
      </c>
      <c r="N8" s="14">
        <v>0.29422131648059052</v>
      </c>
      <c r="O8" s="14">
        <v>0.44229637758685691</v>
      </c>
      <c r="P8" s="10" t="s">
        <v>33</v>
      </c>
      <c r="Q8" s="18">
        <f t="shared" si="0"/>
        <v>2492.0962933115161</v>
      </c>
      <c r="R8" s="31">
        <f t="shared" si="1"/>
        <v>9937</v>
      </c>
    </row>
    <row r="9" spans="1:18" x14ac:dyDescent="0.3">
      <c r="A9" s="11">
        <v>11</v>
      </c>
      <c r="B9" s="10" t="s">
        <v>34</v>
      </c>
      <c r="C9" s="10">
        <v>202</v>
      </c>
      <c r="D9" s="10">
        <v>551</v>
      </c>
      <c r="E9" s="10">
        <v>565</v>
      </c>
      <c r="F9" s="10">
        <v>1116</v>
      </c>
      <c r="G9" s="12">
        <v>2.4625976433205351E-2</v>
      </c>
      <c r="H9" s="13">
        <v>2927.341197822142</v>
      </c>
      <c r="I9" s="13">
        <v>2730.378761061947</v>
      </c>
      <c r="J9" s="13">
        <v>196.96243676019461</v>
      </c>
      <c r="K9" s="10">
        <v>2956.686241494881</v>
      </c>
      <c r="L9" s="10">
        <v>2737.8857851630301</v>
      </c>
      <c r="M9" s="14">
        <v>1.155072918440385</v>
      </c>
      <c r="N9" s="14">
        <v>0.24830826390447139</v>
      </c>
      <c r="O9" s="14">
        <v>0.53184513643278875</v>
      </c>
      <c r="P9" s="10" t="s">
        <v>33</v>
      </c>
      <c r="Q9" s="18">
        <f t="shared" si="0"/>
        <v>2737.8857851630301</v>
      </c>
      <c r="R9" s="31">
        <f t="shared" si="1"/>
        <v>11994</v>
      </c>
    </row>
    <row r="10" spans="1:18" x14ac:dyDescent="0.3">
      <c r="A10" s="11">
        <v>12</v>
      </c>
      <c r="B10" s="10" t="s">
        <v>34</v>
      </c>
      <c r="C10" s="10">
        <v>212</v>
      </c>
      <c r="D10" s="10">
        <v>593</v>
      </c>
      <c r="E10" s="10">
        <v>575</v>
      </c>
      <c r="F10" s="10">
        <v>1168</v>
      </c>
      <c r="G10" s="12">
        <v>2.5773423363784811E-2</v>
      </c>
      <c r="H10" s="13">
        <v>2144.317032040472</v>
      </c>
      <c r="I10" s="13">
        <v>2222.052173913044</v>
      </c>
      <c r="J10" s="13">
        <v>-77.735141872571603</v>
      </c>
      <c r="K10" s="10">
        <v>2708.5887239801191</v>
      </c>
      <c r="L10" s="10">
        <v>2785.1162501572312</v>
      </c>
      <c r="M10" s="14">
        <v>-0.48358538550993968</v>
      </c>
      <c r="N10" s="14">
        <v>0.62877094764054164</v>
      </c>
      <c r="O10" s="14">
        <v>0.65209176118621892</v>
      </c>
      <c r="P10" s="10" t="s">
        <v>33</v>
      </c>
      <c r="Q10" s="18">
        <f t="shared" si="0"/>
        <v>2708.5887239801191</v>
      </c>
      <c r="R10" s="31">
        <f t="shared" si="1"/>
        <v>11738</v>
      </c>
    </row>
    <row r="11" spans="1:18" x14ac:dyDescent="0.3">
      <c r="A11" s="11">
        <v>13</v>
      </c>
      <c r="B11" s="10" t="s">
        <v>34</v>
      </c>
      <c r="C11" s="10">
        <v>277</v>
      </c>
      <c r="D11" s="10">
        <v>708</v>
      </c>
      <c r="E11" s="10">
        <v>709</v>
      </c>
      <c r="F11" s="10">
        <v>1417</v>
      </c>
      <c r="G11" s="12">
        <v>3.1267928858290307E-2</v>
      </c>
      <c r="H11" s="13">
        <v>2285.75</v>
      </c>
      <c r="I11" s="13">
        <v>2431.3653032440061</v>
      </c>
      <c r="J11" s="13">
        <v>-145.61530324400559</v>
      </c>
      <c r="K11" s="10">
        <v>2712.677878262808</v>
      </c>
      <c r="L11" s="10">
        <v>2868.5875686413842</v>
      </c>
      <c r="M11" s="14">
        <v>-0.98170546685316118</v>
      </c>
      <c r="N11" s="14">
        <v>0.32641278977933119</v>
      </c>
      <c r="O11" s="14">
        <v>0.73082422647353051</v>
      </c>
      <c r="P11" s="10" t="s">
        <v>33</v>
      </c>
      <c r="Q11" s="18">
        <f t="shared" si="0"/>
        <v>2712.677878262808</v>
      </c>
      <c r="R11" s="31">
        <f t="shared" si="1"/>
        <v>11774</v>
      </c>
    </row>
    <row r="12" spans="1:18" x14ac:dyDescent="0.3">
      <c r="A12" s="11">
        <v>14</v>
      </c>
      <c r="B12" s="10" t="s">
        <v>34</v>
      </c>
      <c r="C12" s="10">
        <v>278</v>
      </c>
      <c r="D12" s="10">
        <v>535</v>
      </c>
      <c r="E12" s="10">
        <v>489</v>
      </c>
      <c r="F12" s="10">
        <v>1024</v>
      </c>
      <c r="G12" s="12">
        <v>2.2595878017564769E-2</v>
      </c>
      <c r="H12" s="13">
        <v>2499.3457943925232</v>
      </c>
      <c r="I12" s="13">
        <v>2185.21472392638</v>
      </c>
      <c r="J12" s="13">
        <v>314.13107046614277</v>
      </c>
      <c r="K12" s="10">
        <v>2915.9953289536438</v>
      </c>
      <c r="L12" s="10">
        <v>2574.9155972376111</v>
      </c>
      <c r="M12" s="14">
        <v>1.8202681201948649</v>
      </c>
      <c r="N12" s="14">
        <v>6.9010560745835017E-2</v>
      </c>
      <c r="O12" s="14">
        <v>0.41089863498881107</v>
      </c>
      <c r="P12" s="10" t="s">
        <v>33</v>
      </c>
      <c r="Q12" s="18">
        <f t="shared" si="0"/>
        <v>2574.9155972376111</v>
      </c>
      <c r="R12" s="31">
        <f t="shared" si="1"/>
        <v>10608</v>
      </c>
    </row>
    <row r="13" spans="1:18" x14ac:dyDescent="0.3">
      <c r="A13" s="11">
        <v>15</v>
      </c>
      <c r="B13" s="10" t="s">
        <v>34</v>
      </c>
      <c r="C13" s="10">
        <v>444</v>
      </c>
      <c r="D13" s="10">
        <v>650</v>
      </c>
      <c r="E13" s="10">
        <v>562</v>
      </c>
      <c r="F13" s="10">
        <v>1212</v>
      </c>
      <c r="G13" s="12">
        <v>2.6744339997352051E-2</v>
      </c>
      <c r="H13" s="13">
        <v>2404.106153846154</v>
      </c>
      <c r="I13" s="13">
        <v>2545.7348754448399</v>
      </c>
      <c r="J13" s="13">
        <v>-141.62872159868579</v>
      </c>
      <c r="K13" s="10">
        <v>2810.8284873546108</v>
      </c>
      <c r="L13" s="10">
        <v>2797.138763933518</v>
      </c>
      <c r="M13" s="14">
        <v>-0.87674037193140575</v>
      </c>
      <c r="N13" s="14">
        <v>0.38080170010284242</v>
      </c>
      <c r="O13" s="14">
        <v>0.45446298978722771</v>
      </c>
      <c r="P13" s="10" t="s">
        <v>33</v>
      </c>
      <c r="Q13" s="18">
        <f t="shared" si="0"/>
        <v>2797.138763933518</v>
      </c>
      <c r="R13" s="31">
        <f t="shared" si="1"/>
        <v>12518</v>
      </c>
    </row>
    <row r="14" spans="1:18" x14ac:dyDescent="0.3">
      <c r="A14" s="11">
        <v>18</v>
      </c>
      <c r="B14" s="10" t="s">
        <v>27</v>
      </c>
      <c r="C14" s="10">
        <v>2212</v>
      </c>
      <c r="D14" s="10">
        <v>422</v>
      </c>
      <c r="E14" s="10">
        <v>397</v>
      </c>
      <c r="F14" s="10">
        <v>819</v>
      </c>
      <c r="G14" s="12">
        <v>1.8072289156626509E-2</v>
      </c>
      <c r="H14" s="13">
        <v>2813.168246445498</v>
      </c>
      <c r="I14" s="13">
        <v>2739.3627204030231</v>
      </c>
      <c r="J14" s="13">
        <v>73.805526042474867</v>
      </c>
      <c r="K14" s="10">
        <v>3196.8888606429368</v>
      </c>
      <c r="L14" s="10">
        <v>2446.9750361819461</v>
      </c>
      <c r="M14" s="14">
        <v>0.36933742527752028</v>
      </c>
      <c r="N14" s="14">
        <v>0.71197193509754264</v>
      </c>
      <c r="O14" s="14">
        <v>0.24176615429820059</v>
      </c>
      <c r="P14" s="10" t="s">
        <v>33</v>
      </c>
      <c r="Q14" s="18">
        <f t="shared" si="0"/>
        <v>2446.9750361819461</v>
      </c>
      <c r="R14" s="31">
        <f t="shared" si="1"/>
        <v>9580</v>
      </c>
    </row>
    <row r="15" spans="1:18" x14ac:dyDescent="0.3">
      <c r="A15" s="11">
        <v>20</v>
      </c>
      <c r="B15" s="10" t="s">
        <v>27</v>
      </c>
      <c r="C15" s="10">
        <v>3786</v>
      </c>
      <c r="D15" s="10">
        <v>237</v>
      </c>
      <c r="E15" s="10">
        <v>278</v>
      </c>
      <c r="F15" s="10">
        <v>515</v>
      </c>
      <c r="G15" s="12">
        <v>1.136413787016197E-2</v>
      </c>
      <c r="H15" s="13">
        <v>2613.683544303798</v>
      </c>
      <c r="I15" s="13">
        <v>2688.2302158273378</v>
      </c>
      <c r="J15" s="13">
        <v>-74.546671523540681</v>
      </c>
      <c r="K15" s="10">
        <v>2712.2358586268442</v>
      </c>
      <c r="L15" s="10">
        <v>3292.9376410463851</v>
      </c>
      <c r="M15" s="14">
        <v>-0.27739869767570208</v>
      </c>
      <c r="N15" s="14">
        <v>0.78158572976611407</v>
      </c>
      <c r="O15" s="14">
        <v>0.64476297697716711</v>
      </c>
      <c r="P15" s="10" t="s">
        <v>33</v>
      </c>
      <c r="Q15" s="18">
        <f t="shared" si="0"/>
        <v>2712.2358586268442</v>
      </c>
      <c r="R15" s="31">
        <f t="shared" si="1"/>
        <v>11770</v>
      </c>
    </row>
    <row r="16" spans="1:18" x14ac:dyDescent="0.3">
      <c r="A16" s="11">
        <v>21</v>
      </c>
      <c r="B16" s="10" t="s">
        <v>27</v>
      </c>
      <c r="C16" s="10">
        <v>3987</v>
      </c>
      <c r="D16" s="10">
        <v>801</v>
      </c>
      <c r="E16" s="10">
        <v>785</v>
      </c>
      <c r="F16" s="10">
        <v>1586</v>
      </c>
      <c r="G16" s="12">
        <v>3.4997131382673553E-2</v>
      </c>
      <c r="H16" s="13">
        <v>1602.995006242197</v>
      </c>
      <c r="I16" s="13">
        <v>1639.857324840764</v>
      </c>
      <c r="J16" s="13">
        <v>-36.862318598567072</v>
      </c>
      <c r="K16" s="10">
        <v>2518.8292052012962</v>
      </c>
      <c r="L16" s="10">
        <v>2686.3174166097829</v>
      </c>
      <c r="M16" s="14">
        <v>-0.28196520087867383</v>
      </c>
      <c r="N16" s="14">
        <v>0.77800702736032634</v>
      </c>
      <c r="O16" s="14">
        <v>0.63495091406864246</v>
      </c>
      <c r="P16" s="10" t="s">
        <v>33</v>
      </c>
      <c r="Q16" s="18">
        <f t="shared" si="0"/>
        <v>2518.8292052012962</v>
      </c>
      <c r="R16" s="31">
        <f t="shared" si="1"/>
        <v>10151</v>
      </c>
    </row>
    <row r="17" spans="1:18" x14ac:dyDescent="0.3">
      <c r="A17" s="11">
        <v>22</v>
      </c>
      <c r="B17" s="10" t="s">
        <v>27</v>
      </c>
      <c r="C17" s="10">
        <v>6543</v>
      </c>
      <c r="D17" s="10">
        <v>662</v>
      </c>
      <c r="E17" s="10">
        <v>689</v>
      </c>
      <c r="F17" s="10">
        <v>1351</v>
      </c>
      <c r="G17" s="12">
        <v>2.981155390793945E-2</v>
      </c>
      <c r="H17" s="13">
        <v>1702.439577039275</v>
      </c>
      <c r="I17" s="13">
        <v>1528.3251088534109</v>
      </c>
      <c r="J17" s="13">
        <v>174.1144681858643</v>
      </c>
      <c r="K17" s="10">
        <v>2453.9017173783332</v>
      </c>
      <c r="L17" s="10">
        <v>2338.5220633259491</v>
      </c>
      <c r="M17" s="14">
        <v>1.335377321119084</v>
      </c>
      <c r="N17" s="14">
        <v>0.18197815948321541</v>
      </c>
      <c r="O17" s="14">
        <v>0.58224582605082464</v>
      </c>
      <c r="P17" s="10" t="s">
        <v>33</v>
      </c>
      <c r="Q17" s="18">
        <f t="shared" si="0"/>
        <v>2338.5220633259491</v>
      </c>
      <c r="R17" s="31">
        <f t="shared" si="1"/>
        <v>8750</v>
      </c>
    </row>
    <row r="18" spans="1:18" x14ac:dyDescent="0.3">
      <c r="A18" s="11">
        <v>23</v>
      </c>
      <c r="B18" s="10" t="s">
        <v>27</v>
      </c>
      <c r="C18" s="10">
        <v>8543</v>
      </c>
      <c r="D18" s="10">
        <v>148</v>
      </c>
      <c r="E18" s="10">
        <v>140</v>
      </c>
      <c r="F18" s="10">
        <v>288</v>
      </c>
      <c r="G18" s="12">
        <v>6.3550906924400904E-3</v>
      </c>
      <c r="H18" s="13">
        <v>1859.7770270270271</v>
      </c>
      <c r="I18" s="13">
        <v>1804.25</v>
      </c>
      <c r="J18" s="13">
        <v>55.527027027027088</v>
      </c>
      <c r="K18" s="10">
        <v>2568.9804293811749</v>
      </c>
      <c r="L18" s="10">
        <v>3015.7266304677269</v>
      </c>
      <c r="M18" s="14">
        <v>0.16850596566670989</v>
      </c>
      <c r="N18" s="14">
        <v>0.86630435550570684</v>
      </c>
      <c r="O18" s="14">
        <v>0.20002209981015501</v>
      </c>
      <c r="P18" s="10" t="s">
        <v>33</v>
      </c>
      <c r="Q18" s="18">
        <f t="shared" si="0"/>
        <v>2568.9804293811749</v>
      </c>
      <c r="R18" s="31">
        <f t="shared" si="1"/>
        <v>10559</v>
      </c>
    </row>
    <row r="19" spans="1:18" x14ac:dyDescent="0.3">
      <c r="A19" s="11">
        <v>24</v>
      </c>
      <c r="B19" s="10" t="s">
        <v>27</v>
      </c>
      <c r="C19" s="10">
        <v>9121</v>
      </c>
      <c r="D19" s="10">
        <v>131</v>
      </c>
      <c r="E19" s="10">
        <v>108</v>
      </c>
      <c r="F19" s="10">
        <v>239</v>
      </c>
      <c r="G19" s="12">
        <v>5.2738426232402137E-3</v>
      </c>
      <c r="H19" s="13">
        <v>1976.854961832061</v>
      </c>
      <c r="I19" s="13">
        <v>1856.9444444444439</v>
      </c>
      <c r="J19" s="13">
        <v>119.91051738761669</v>
      </c>
      <c r="K19" s="10">
        <v>2605.7974274007302</v>
      </c>
      <c r="L19" s="10">
        <v>2442.3261657052421</v>
      </c>
      <c r="M19" s="14">
        <v>0.36418256697602858</v>
      </c>
      <c r="N19" s="14">
        <v>0.71604638423203104</v>
      </c>
      <c r="O19" s="14">
        <v>0.46117013807380641</v>
      </c>
      <c r="P19" s="10" t="s">
        <v>33</v>
      </c>
      <c r="Q19" s="18">
        <f t="shared" si="0"/>
        <v>2442.3261657052421</v>
      </c>
      <c r="R19" s="31">
        <f t="shared" si="1"/>
        <v>9544</v>
      </c>
    </row>
    <row r="20" spans="1:18" x14ac:dyDescent="0.3">
      <c r="A20" s="11">
        <v>26</v>
      </c>
      <c r="B20" s="10" t="s">
        <v>35</v>
      </c>
      <c r="C20" s="10">
        <v>54</v>
      </c>
      <c r="D20" s="10">
        <v>633</v>
      </c>
      <c r="E20" s="10">
        <v>640</v>
      </c>
      <c r="F20" s="10">
        <v>1273</v>
      </c>
      <c r="G20" s="12">
        <v>2.8090383512070261E-2</v>
      </c>
      <c r="H20" s="13">
        <v>1702.7140600315961</v>
      </c>
      <c r="I20" s="13">
        <v>1688.5125</v>
      </c>
      <c r="J20" s="13">
        <v>14.201560031595591</v>
      </c>
      <c r="K20" s="10">
        <v>2565.132439533973</v>
      </c>
      <c r="L20" s="10">
        <v>2628.01249032338</v>
      </c>
      <c r="M20" s="14">
        <v>9.7555656950156625E-2</v>
      </c>
      <c r="N20" s="14">
        <v>0.92230051833342097</v>
      </c>
      <c r="O20" s="14">
        <v>0.87637287571600619</v>
      </c>
      <c r="P20" s="10" t="s">
        <v>33</v>
      </c>
      <c r="Q20" s="18">
        <f t="shared" si="0"/>
        <v>2565.132439533973</v>
      </c>
      <c r="R20" s="31">
        <f t="shared" si="1"/>
        <v>10528</v>
      </c>
    </row>
    <row r="21" spans="1:18" x14ac:dyDescent="0.3">
      <c r="A21" s="11">
        <v>27</v>
      </c>
      <c r="B21" s="10" t="s">
        <v>35</v>
      </c>
      <c r="C21" s="10">
        <v>55</v>
      </c>
      <c r="D21" s="10">
        <v>422</v>
      </c>
      <c r="E21" s="10">
        <v>425</v>
      </c>
      <c r="F21" s="10">
        <v>847</v>
      </c>
      <c r="G21" s="12">
        <v>1.8690145196169291E-2</v>
      </c>
      <c r="H21" s="13">
        <v>2109.1066350710898</v>
      </c>
      <c r="I21" s="13">
        <v>2111.2729411764708</v>
      </c>
      <c r="J21" s="13">
        <v>-2.1663061053809538</v>
      </c>
      <c r="K21" s="10">
        <v>2790.9933852461841</v>
      </c>
      <c r="L21" s="10">
        <v>2804.2231882427632</v>
      </c>
      <c r="M21" s="14">
        <v>-1.126774587434534E-2</v>
      </c>
      <c r="N21" s="14">
        <v>0.99101248941204068</v>
      </c>
      <c r="O21" s="14">
        <v>0.25813263417741811</v>
      </c>
      <c r="P21" s="10" t="s">
        <v>33</v>
      </c>
      <c r="Q21" s="18">
        <f t="shared" si="0"/>
        <v>2790.9933852461841</v>
      </c>
      <c r="R21" s="31">
        <f t="shared" si="1"/>
        <v>12463</v>
      </c>
    </row>
    <row r="22" spans="1:18" x14ac:dyDescent="0.3">
      <c r="A22" s="11">
        <v>32</v>
      </c>
      <c r="B22" s="10" t="s">
        <v>29</v>
      </c>
      <c r="C22" s="10">
        <v>112</v>
      </c>
      <c r="D22" s="10">
        <v>652</v>
      </c>
      <c r="E22" s="10">
        <v>683</v>
      </c>
      <c r="F22" s="10">
        <v>1335</v>
      </c>
      <c r="G22" s="12">
        <v>2.9458493313915E-2</v>
      </c>
      <c r="H22" s="13">
        <v>2488.1150306748468</v>
      </c>
      <c r="I22" s="13">
        <v>2776.2415812591512</v>
      </c>
      <c r="J22" s="13">
        <v>-288.12655058430391</v>
      </c>
      <c r="K22" s="10">
        <v>2778.1791825699402</v>
      </c>
      <c r="L22" s="10">
        <v>3057.0408983944249</v>
      </c>
      <c r="M22" s="14">
        <v>-1.7995882822085669</v>
      </c>
      <c r="N22" s="14">
        <v>7.2151736687701182E-2</v>
      </c>
      <c r="O22" s="14">
        <v>0.29865574176722443</v>
      </c>
      <c r="P22" s="10" t="s">
        <v>33</v>
      </c>
      <c r="Q22" s="18">
        <f t="shared" si="0"/>
        <v>2778.1791825699402</v>
      </c>
      <c r="R22" s="31">
        <f t="shared" si="1"/>
        <v>12349</v>
      </c>
    </row>
    <row r="23" spans="1:18" x14ac:dyDescent="0.3">
      <c r="A23" s="11">
        <v>33</v>
      </c>
      <c r="B23" s="10" t="s">
        <v>29</v>
      </c>
      <c r="C23" s="10">
        <v>117</v>
      </c>
      <c r="D23" s="10">
        <v>625</v>
      </c>
      <c r="E23" s="10">
        <v>587</v>
      </c>
      <c r="F23" s="10">
        <v>1212</v>
      </c>
      <c r="G23" s="12">
        <v>2.6744339997352051E-2</v>
      </c>
      <c r="H23" s="13">
        <v>2582.2975999999999</v>
      </c>
      <c r="I23" s="13">
        <v>2592.0868824531522</v>
      </c>
      <c r="J23" s="13">
        <v>-9.7892824531518272</v>
      </c>
      <c r="K23" s="10">
        <v>2835.004503186402</v>
      </c>
      <c r="L23" s="10">
        <v>2813.8673296894849</v>
      </c>
      <c r="M23" s="14">
        <v>-6.0293822048770103E-2</v>
      </c>
      <c r="N23" s="14">
        <v>0.95193157884048474</v>
      </c>
      <c r="O23" s="14">
        <v>0.97321862139644966</v>
      </c>
      <c r="P23" s="10" t="s">
        <v>33</v>
      </c>
      <c r="Q23" s="18">
        <f t="shared" si="0"/>
        <v>2813.8673296894849</v>
      </c>
      <c r="R23" s="31">
        <f t="shared" si="1"/>
        <v>12669</v>
      </c>
    </row>
    <row r="24" spans="1:18" x14ac:dyDescent="0.3">
      <c r="A24" s="11">
        <v>34</v>
      </c>
      <c r="B24" s="10" t="s">
        <v>29</v>
      </c>
      <c r="C24" s="10">
        <v>213</v>
      </c>
      <c r="D24" s="10">
        <v>232</v>
      </c>
      <c r="E24" s="10">
        <v>255</v>
      </c>
      <c r="F24" s="10">
        <v>487</v>
      </c>
      <c r="G24" s="12">
        <v>1.0746281830619179E-2</v>
      </c>
      <c r="H24" s="13">
        <v>2977.629310344827</v>
      </c>
      <c r="I24" s="13">
        <v>2857.0588235294122</v>
      </c>
      <c r="J24" s="13">
        <v>120.57048681541571</v>
      </c>
      <c r="K24" s="10">
        <v>2905.494362359007</v>
      </c>
      <c r="L24" s="10">
        <v>2845.245597883285</v>
      </c>
      <c r="M24" s="14">
        <v>0.46236920864028402</v>
      </c>
      <c r="N24" s="14">
        <v>0.64402393024559546</v>
      </c>
      <c r="O24" s="14">
        <v>0.95369527223588757</v>
      </c>
      <c r="P24" s="10" t="s">
        <v>33</v>
      </c>
      <c r="Q24" s="18">
        <f t="shared" si="0"/>
        <v>2845.245597883285</v>
      </c>
      <c r="R24" s="31">
        <f t="shared" si="1"/>
        <v>12953</v>
      </c>
    </row>
    <row r="25" spans="1:18" x14ac:dyDescent="0.3">
      <c r="A25" s="11">
        <v>35</v>
      </c>
      <c r="B25" s="10" t="s">
        <v>29</v>
      </c>
      <c r="C25" s="10">
        <v>309</v>
      </c>
      <c r="D25" s="10">
        <v>240</v>
      </c>
      <c r="E25" s="10">
        <v>238</v>
      </c>
      <c r="F25" s="10">
        <v>478</v>
      </c>
      <c r="G25" s="12">
        <v>1.0547685246480429E-2</v>
      </c>
      <c r="H25" s="13">
        <v>2706.2791666666672</v>
      </c>
      <c r="I25" s="13">
        <v>3003.7899159663871</v>
      </c>
      <c r="J25" s="13">
        <v>-297.51074929971992</v>
      </c>
      <c r="K25" s="10">
        <v>2814.9398488604011</v>
      </c>
      <c r="L25" s="10">
        <v>3077.161555456405</v>
      </c>
      <c r="M25" s="14">
        <v>-1.103046963213502</v>
      </c>
      <c r="N25" s="14">
        <v>0.27056412338428698</v>
      </c>
      <c r="O25" s="14">
        <v>0.62256372059609055</v>
      </c>
      <c r="P25" s="10" t="s">
        <v>33</v>
      </c>
      <c r="Q25" s="18">
        <f t="shared" si="0"/>
        <v>2814.9398488604011</v>
      </c>
      <c r="R25" s="31">
        <f t="shared" si="1"/>
        <v>12678</v>
      </c>
    </row>
    <row r="26" spans="1:18" x14ac:dyDescent="0.3">
      <c r="A26" s="11">
        <v>36</v>
      </c>
      <c r="B26" s="10" t="s">
        <v>29</v>
      </c>
      <c r="C26" s="10">
        <v>394</v>
      </c>
      <c r="D26" s="10">
        <v>104</v>
      </c>
      <c r="E26" s="10">
        <v>85</v>
      </c>
      <c r="F26" s="10">
        <v>189</v>
      </c>
      <c r="G26" s="12">
        <v>4.1705282669138094E-3</v>
      </c>
      <c r="H26" s="13">
        <v>1229.6442307692309</v>
      </c>
      <c r="I26" s="13">
        <v>1385.094117647059</v>
      </c>
      <c r="J26" s="13">
        <v>-155.44988687782799</v>
      </c>
      <c r="K26" s="10">
        <v>2208.2278398271669</v>
      </c>
      <c r="L26" s="10">
        <v>2443.573191745515</v>
      </c>
      <c r="M26" s="14">
        <v>-0.45885730619405241</v>
      </c>
      <c r="N26" s="14">
        <v>0.64686952030544964</v>
      </c>
      <c r="O26" s="14">
        <v>0.97872970908287238</v>
      </c>
      <c r="P26" s="10" t="s">
        <v>33</v>
      </c>
      <c r="Q26" s="18">
        <f t="shared" si="0"/>
        <v>2208.2278398271669</v>
      </c>
      <c r="R26" s="31">
        <f t="shared" si="1"/>
        <v>7802</v>
      </c>
    </row>
    <row r="27" spans="1:18" x14ac:dyDescent="0.3">
      <c r="A27" s="11">
        <v>37</v>
      </c>
      <c r="B27" s="10" t="s">
        <v>29</v>
      </c>
      <c r="C27" s="10">
        <v>453</v>
      </c>
      <c r="D27" s="10">
        <v>1066</v>
      </c>
      <c r="E27" s="10">
        <v>1049</v>
      </c>
      <c r="F27" s="10">
        <v>2115</v>
      </c>
      <c r="G27" s="12">
        <v>4.6670197272606913E-2</v>
      </c>
      <c r="H27" s="13">
        <v>2501.9662288930581</v>
      </c>
      <c r="I27" s="13">
        <v>2420.4156339370829</v>
      </c>
      <c r="J27" s="13">
        <v>81.550594955975157</v>
      </c>
      <c r="K27" s="10">
        <v>2993.4425401386729</v>
      </c>
      <c r="L27" s="10">
        <v>2890.0880442331732</v>
      </c>
      <c r="M27" s="14">
        <v>0.63723837761386004</v>
      </c>
      <c r="N27" s="14">
        <v>0.5240386192152271</v>
      </c>
      <c r="O27" s="14">
        <v>0.46643637357497741</v>
      </c>
      <c r="P27" s="10" t="s">
        <v>33</v>
      </c>
      <c r="Q27" s="18">
        <f t="shared" si="0"/>
        <v>2890.0880442331732</v>
      </c>
      <c r="R27" s="31">
        <f t="shared" si="1"/>
        <v>13364</v>
      </c>
    </row>
    <row r="28" spans="1:18" x14ac:dyDescent="0.3">
      <c r="A28" s="11">
        <v>39</v>
      </c>
      <c r="B28" s="10" t="s">
        <v>29</v>
      </c>
      <c r="C28" s="10">
        <v>576</v>
      </c>
      <c r="D28" s="10">
        <v>630</v>
      </c>
      <c r="E28" s="10">
        <v>657</v>
      </c>
      <c r="F28" s="10">
        <v>1287</v>
      </c>
      <c r="G28" s="12">
        <v>2.8399311531841651E-2</v>
      </c>
      <c r="H28" s="13">
        <v>1594.436507936508</v>
      </c>
      <c r="I28" s="13">
        <v>1760.296803652968</v>
      </c>
      <c r="J28" s="13">
        <v>-165.86029571646009</v>
      </c>
      <c r="K28" s="10">
        <v>2683.7272105777388</v>
      </c>
      <c r="L28" s="10">
        <v>2815.0931706853289</v>
      </c>
      <c r="M28" s="14">
        <v>-1.0809980739111431</v>
      </c>
      <c r="N28" s="14">
        <v>0.27990080188577682</v>
      </c>
      <c r="O28" s="14">
        <v>0.34530214152856559</v>
      </c>
      <c r="P28" s="10" t="s">
        <v>33</v>
      </c>
      <c r="Q28" s="18">
        <f t="shared" si="0"/>
        <v>2683.7272105777388</v>
      </c>
      <c r="R28" s="31">
        <f t="shared" si="1"/>
        <v>11524</v>
      </c>
    </row>
    <row r="29" spans="1:18" x14ac:dyDescent="0.3">
      <c r="A29" s="11">
        <v>40</v>
      </c>
      <c r="B29" s="10" t="s">
        <v>29</v>
      </c>
      <c r="C29" s="10">
        <v>801</v>
      </c>
      <c r="D29" s="10">
        <v>225</v>
      </c>
      <c r="E29" s="10">
        <v>212</v>
      </c>
      <c r="F29" s="10">
        <v>437</v>
      </c>
      <c r="G29" s="12">
        <v>9.6429674742927757E-3</v>
      </c>
      <c r="H29" s="13">
        <v>2925.1422222222218</v>
      </c>
      <c r="I29" s="13">
        <v>2980.1556603773579</v>
      </c>
      <c r="J29" s="13">
        <v>-55.0134381551361</v>
      </c>
      <c r="K29" s="10">
        <v>2774.2920633734352</v>
      </c>
      <c r="L29" s="10">
        <v>3049.0744752711098</v>
      </c>
      <c r="M29" s="14">
        <v>-0.19745680498347551</v>
      </c>
      <c r="N29" s="14">
        <v>0.84356231197415732</v>
      </c>
      <c r="O29" s="14">
        <v>0.96421080834342332</v>
      </c>
      <c r="P29" s="10" t="s">
        <v>33</v>
      </c>
      <c r="Q29" s="18">
        <f t="shared" si="0"/>
        <v>2774.2920633734352</v>
      </c>
      <c r="R29" s="31">
        <f t="shared" si="1"/>
        <v>12315</v>
      </c>
    </row>
    <row r="30" spans="1:18" x14ac:dyDescent="0.3">
      <c r="A30" s="11">
        <v>41</v>
      </c>
      <c r="B30" s="10" t="s">
        <v>29</v>
      </c>
      <c r="C30" s="10">
        <v>891</v>
      </c>
      <c r="D30" s="10">
        <v>159</v>
      </c>
      <c r="E30" s="10">
        <v>167</v>
      </c>
      <c r="F30" s="10">
        <v>326</v>
      </c>
      <c r="G30" s="12">
        <v>7.1936096032481573E-3</v>
      </c>
      <c r="H30" s="13">
        <v>2618.949685534591</v>
      </c>
      <c r="I30" s="13">
        <v>2495.4550898203588</v>
      </c>
      <c r="J30" s="13">
        <v>123.49459571423181</v>
      </c>
      <c r="K30" s="10">
        <v>2899.78246412116</v>
      </c>
      <c r="L30" s="10">
        <v>2893.8624077552681</v>
      </c>
      <c r="M30" s="14">
        <v>0.38475547263205367</v>
      </c>
      <c r="N30" s="14">
        <v>0.70067102143357518</v>
      </c>
      <c r="O30" s="14">
        <v>0.2773181173821273</v>
      </c>
      <c r="P30" s="10" t="s">
        <v>33</v>
      </c>
      <c r="Q30" s="18">
        <f t="shared" si="0"/>
        <v>2893.8624077552681</v>
      </c>
      <c r="R30" s="31">
        <f t="shared" si="1"/>
        <v>13399</v>
      </c>
    </row>
    <row r="31" spans="1:18" x14ac:dyDescent="0.3">
      <c r="A31" s="11">
        <v>42</v>
      </c>
      <c r="B31" s="10" t="s">
        <v>29</v>
      </c>
      <c r="C31" s="10">
        <v>900</v>
      </c>
      <c r="D31" s="10">
        <v>335</v>
      </c>
      <c r="E31" s="10">
        <v>341</v>
      </c>
      <c r="F31" s="10">
        <v>676</v>
      </c>
      <c r="G31" s="12">
        <v>1.4916810097532989E-2</v>
      </c>
      <c r="H31" s="13">
        <v>2450.991044776119</v>
      </c>
      <c r="I31" s="13">
        <v>2299.768328445748</v>
      </c>
      <c r="J31" s="13">
        <v>151.22271633037141</v>
      </c>
      <c r="K31" s="10">
        <v>2865.6073558468579</v>
      </c>
      <c r="L31" s="10">
        <v>2878.7741665599242</v>
      </c>
      <c r="M31" s="14">
        <v>0.68441575249583753</v>
      </c>
      <c r="N31" s="14">
        <v>0.49394793518322899</v>
      </c>
      <c r="O31" s="14">
        <v>0.43115773410878627</v>
      </c>
      <c r="P31" s="10" t="s">
        <v>33</v>
      </c>
      <c r="Q31" s="18">
        <f t="shared" si="0"/>
        <v>2865.6073558468579</v>
      </c>
      <c r="R31" s="31">
        <f t="shared" si="1"/>
        <v>13139</v>
      </c>
    </row>
    <row r="32" spans="1:18" x14ac:dyDescent="0.3">
      <c r="A32" s="11">
        <v>43</v>
      </c>
      <c r="B32" s="10" t="s">
        <v>36</v>
      </c>
      <c r="C32" s="10">
        <v>80</v>
      </c>
      <c r="D32" s="10">
        <v>844</v>
      </c>
      <c r="E32" s="10">
        <v>880</v>
      </c>
      <c r="F32" s="10">
        <v>1724</v>
      </c>
      <c r="G32" s="12">
        <v>3.8042279006134418E-2</v>
      </c>
      <c r="H32" s="13">
        <v>2517.3305687203788</v>
      </c>
      <c r="I32" s="13">
        <v>2511.9727272727268</v>
      </c>
      <c r="J32" s="13">
        <v>5.3578414476519356</v>
      </c>
      <c r="K32" s="10">
        <v>2797.1230332385999</v>
      </c>
      <c r="L32" s="10">
        <v>2824.719932223567</v>
      </c>
      <c r="M32" s="14">
        <v>3.9558086467205961E-2</v>
      </c>
      <c r="N32" s="14">
        <v>0.96845002895143795</v>
      </c>
      <c r="O32" s="14">
        <v>0.56755298273279486</v>
      </c>
      <c r="P32" s="10" t="s">
        <v>33</v>
      </c>
      <c r="Q32" s="18">
        <f t="shared" si="0"/>
        <v>2797.1230332385999</v>
      </c>
      <c r="R32" s="31">
        <f t="shared" si="1"/>
        <v>12518</v>
      </c>
    </row>
    <row r="33" spans="1:18" x14ac:dyDescent="0.3">
      <c r="A33" s="11">
        <v>44</v>
      </c>
      <c r="B33" s="10" t="s">
        <v>36</v>
      </c>
      <c r="C33" s="10">
        <v>82</v>
      </c>
      <c r="D33" s="10">
        <v>169</v>
      </c>
      <c r="E33" s="10">
        <v>229</v>
      </c>
      <c r="F33" s="10">
        <v>398</v>
      </c>
      <c r="G33" s="12">
        <v>8.7823822763581794E-3</v>
      </c>
      <c r="H33" s="13">
        <v>2586.0118343195272</v>
      </c>
      <c r="I33" s="13">
        <v>2655.6724890829701</v>
      </c>
      <c r="J33" s="13">
        <v>-69.660654763442835</v>
      </c>
      <c r="K33" s="10">
        <v>2676.4355627004538</v>
      </c>
      <c r="L33" s="10">
        <v>2929.3636863964912</v>
      </c>
      <c r="M33" s="14">
        <v>-0.2431728557168128</v>
      </c>
      <c r="N33" s="14">
        <v>0.80799740556960586</v>
      </c>
      <c r="O33" s="14">
        <v>0.66576384381218334</v>
      </c>
      <c r="P33" s="10" t="s">
        <v>33</v>
      </c>
      <c r="Q33" s="18">
        <f t="shared" si="0"/>
        <v>2676.4355627004538</v>
      </c>
      <c r="R33" s="31">
        <f t="shared" si="1"/>
        <v>11461</v>
      </c>
    </row>
    <row r="34" spans="1:18" x14ac:dyDescent="0.3">
      <c r="A34" s="11">
        <v>45</v>
      </c>
      <c r="B34" s="10" t="s">
        <v>37</v>
      </c>
      <c r="C34" s="10">
        <v>69</v>
      </c>
      <c r="D34" s="10">
        <v>75</v>
      </c>
      <c r="E34" s="10">
        <v>78</v>
      </c>
      <c r="F34" s="10">
        <v>153</v>
      </c>
      <c r="G34" s="12">
        <v>3.3761419303587979E-3</v>
      </c>
      <c r="H34" s="13">
        <v>1171.4533333333329</v>
      </c>
      <c r="I34" s="13">
        <v>600.15384615384619</v>
      </c>
      <c r="J34" s="13">
        <v>571.29948717948719</v>
      </c>
      <c r="K34" s="10">
        <v>2578.1041027632468</v>
      </c>
      <c r="L34" s="10">
        <v>1690.1397550523429</v>
      </c>
      <c r="M34" s="14">
        <v>1.6270604929283119</v>
      </c>
      <c r="N34" s="14">
        <v>0.105809212549273</v>
      </c>
      <c r="O34" s="14">
        <v>0.24367247406936429</v>
      </c>
      <c r="P34" s="10" t="s">
        <v>33</v>
      </c>
      <c r="Q34" s="18">
        <f t="shared" si="0"/>
        <v>1690.1397550523429</v>
      </c>
      <c r="R34" s="31">
        <f t="shared" si="1"/>
        <v>4571</v>
      </c>
    </row>
    <row r="35" spans="1:18" x14ac:dyDescent="0.3">
      <c r="A35" s="11">
        <v>46</v>
      </c>
      <c r="B35" s="10" t="s">
        <v>38</v>
      </c>
      <c r="C35" s="10">
        <v>72</v>
      </c>
      <c r="D35" s="10">
        <v>609</v>
      </c>
      <c r="E35" s="10">
        <v>639</v>
      </c>
      <c r="F35" s="10">
        <v>1248</v>
      </c>
      <c r="G35" s="12">
        <v>2.7538726333907061E-2</v>
      </c>
      <c r="H35" s="13">
        <v>2371.4334975369461</v>
      </c>
      <c r="I35" s="13">
        <v>2523.3755868544599</v>
      </c>
      <c r="J35" s="13">
        <v>-151.9420893175143</v>
      </c>
      <c r="K35" s="10">
        <v>2906.8244575313529</v>
      </c>
      <c r="L35" s="10">
        <v>2795.9171755336051</v>
      </c>
      <c r="M35" s="14">
        <v>-0.94123363535756777</v>
      </c>
      <c r="N35" s="14">
        <v>0.3467675852041211</v>
      </c>
      <c r="O35" s="14">
        <v>0.14742298004096141</v>
      </c>
      <c r="P35" s="10" t="s">
        <v>33</v>
      </c>
      <c r="Q35" s="18">
        <f t="shared" si="0"/>
        <v>2795.9171755336051</v>
      </c>
      <c r="R35" s="31">
        <f t="shared" si="1"/>
        <v>12507</v>
      </c>
    </row>
    <row r="36" spans="1:18" x14ac:dyDescent="0.3">
      <c r="A36" s="11">
        <v>47</v>
      </c>
      <c r="B36" s="10" t="s">
        <v>38</v>
      </c>
      <c r="C36" s="10">
        <v>73</v>
      </c>
      <c r="D36" s="10">
        <v>187</v>
      </c>
      <c r="E36" s="10">
        <v>167</v>
      </c>
      <c r="F36" s="10">
        <v>354</v>
      </c>
      <c r="G36" s="12">
        <v>7.8114656427909438E-3</v>
      </c>
      <c r="H36" s="13">
        <v>2092.181818181818</v>
      </c>
      <c r="I36" s="13">
        <v>2521.958083832335</v>
      </c>
      <c r="J36" s="13">
        <v>-429.77626565051742</v>
      </c>
      <c r="K36" s="10">
        <v>2530.2746480809951</v>
      </c>
      <c r="L36" s="10">
        <v>2875.45963293559</v>
      </c>
      <c r="M36" s="14">
        <v>-1.4958446791905911</v>
      </c>
      <c r="N36" s="14">
        <v>0.13559014690618429</v>
      </c>
      <c r="O36" s="14">
        <v>0.13794533700947481</v>
      </c>
      <c r="P36" s="10" t="s">
        <v>33</v>
      </c>
      <c r="Q36" s="18">
        <f t="shared" si="0"/>
        <v>2530.2746480809951</v>
      </c>
      <c r="R36" s="31">
        <f t="shared" si="1"/>
        <v>10244</v>
      </c>
    </row>
    <row r="37" spans="1:18" x14ac:dyDescent="0.3">
      <c r="A37" s="11">
        <v>48</v>
      </c>
      <c r="B37" s="10" t="s">
        <v>39</v>
      </c>
      <c r="C37" s="10">
        <v>88</v>
      </c>
      <c r="D37" s="10">
        <v>190</v>
      </c>
      <c r="E37" s="10">
        <v>167</v>
      </c>
      <c r="F37" s="10">
        <v>357</v>
      </c>
      <c r="G37" s="12">
        <v>7.8776645041705277E-3</v>
      </c>
      <c r="H37" s="13">
        <v>2902.410526315789</v>
      </c>
      <c r="I37" s="13">
        <v>2439.4610778443121</v>
      </c>
      <c r="J37" s="13">
        <v>462.94944847147781</v>
      </c>
      <c r="K37" s="10">
        <v>3074.648886892026</v>
      </c>
      <c r="L37" s="10">
        <v>2689.3430530913829</v>
      </c>
      <c r="M37" s="14">
        <v>1.5045563456740749</v>
      </c>
      <c r="N37" s="14">
        <v>0.1333273246710206</v>
      </c>
      <c r="O37" s="14">
        <v>0.23675311799785539</v>
      </c>
      <c r="P37" s="10" t="s">
        <v>33</v>
      </c>
      <c r="Q37" s="18">
        <f t="shared" si="0"/>
        <v>2689.3430530913829</v>
      </c>
      <c r="R37" s="31">
        <f t="shared" si="1"/>
        <v>11572</v>
      </c>
    </row>
    <row r="38" spans="1:18" ht="15" thickBot="1" x14ac:dyDescent="0.35">
      <c r="A38" s="21">
        <v>49</v>
      </c>
      <c r="B38" s="20" t="s">
        <v>40</v>
      </c>
      <c r="C38" s="20">
        <v>19</v>
      </c>
      <c r="D38" s="20">
        <v>130</v>
      </c>
      <c r="E38" s="20">
        <v>146</v>
      </c>
      <c r="F38" s="20">
        <v>276</v>
      </c>
      <c r="G38" s="27">
        <v>6.0902952469217529E-3</v>
      </c>
      <c r="H38" s="28">
        <v>2043.823076923077</v>
      </c>
      <c r="I38" s="28">
        <v>1743.3767123287671</v>
      </c>
      <c r="J38" s="28">
        <v>300.4463645943099</v>
      </c>
      <c r="K38" s="20">
        <v>2442.2667875313782</v>
      </c>
      <c r="L38" s="20">
        <v>2891.3333593759398</v>
      </c>
      <c r="M38" s="29">
        <v>0.92645906346779439</v>
      </c>
      <c r="N38" s="29">
        <v>0.35502276486047568</v>
      </c>
      <c r="O38" s="29">
        <v>1.4518259322133289E-2</v>
      </c>
      <c r="P38" s="20" t="s">
        <v>33</v>
      </c>
      <c r="Q38" s="28">
        <f t="shared" si="0"/>
        <v>2442.2667875313782</v>
      </c>
      <c r="R38" s="34">
        <f t="shared" si="1"/>
        <v>9543</v>
      </c>
    </row>
    <row r="39" spans="1:18" x14ac:dyDescent="0.3">
      <c r="F39">
        <f>SUM(F2:F38)</f>
        <v>31078</v>
      </c>
      <c r="G39" s="7">
        <f>SUM(G2:G38)</f>
        <v>0.68577607131824003</v>
      </c>
      <c r="H39" s="3">
        <f t="shared" ref="H39:J39" si="2">AVERAGE(H2:H38)</f>
        <v>2335.4300126502262</v>
      </c>
      <c r="I39" s="3">
        <f t="shared" si="2"/>
        <v>2307.3851722086242</v>
      </c>
      <c r="J39" s="3">
        <f t="shared" si="2"/>
        <v>28.044840441601597</v>
      </c>
      <c r="P39" s="4"/>
      <c r="Q39" s="4"/>
      <c r="R39" s="35">
        <f>AVERAGE(R2:R38)</f>
        <v>12495.135135135135</v>
      </c>
    </row>
    <row r="40" spans="1:18" x14ac:dyDescent="0.3">
      <c r="A40" s="9" t="s">
        <v>41</v>
      </c>
      <c r="P40" s="4"/>
      <c r="Q40" s="4"/>
      <c r="R40" s="4"/>
    </row>
    <row r="41" spans="1:18" x14ac:dyDescent="0.3">
      <c r="Q41" s="3"/>
    </row>
    <row r="42" spans="1:18" x14ac:dyDescent="0.3">
      <c r="A42" t="s">
        <v>48</v>
      </c>
      <c r="D42" s="33">
        <v>100</v>
      </c>
    </row>
    <row r="44" spans="1:18" x14ac:dyDescent="0.3">
      <c r="A44" t="s">
        <v>42</v>
      </c>
      <c r="B44" s="5"/>
      <c r="C44" s="5"/>
      <c r="D44" s="36">
        <f>R39</f>
        <v>12495.135135135135</v>
      </c>
    </row>
    <row r="45" spans="1:18" x14ac:dyDescent="0.3">
      <c r="A45" t="s">
        <v>50</v>
      </c>
      <c r="D45" s="4">
        <f>D44/(F39/3)</f>
        <v>1.2061717422422744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3"/>
  <sheetViews>
    <sheetView zoomScale="86" zoomScaleNormal="86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S29" sqref="S29"/>
    </sheetView>
  </sheetViews>
  <sheetFormatPr defaultRowHeight="14.4" x14ac:dyDescent="0.3"/>
  <cols>
    <col min="2" max="2" width="15.33203125" bestFit="1" customWidth="1"/>
    <col min="3" max="3" width="19.5546875" bestFit="1" customWidth="1"/>
    <col min="4" max="4" width="14.88671875" bestFit="1" customWidth="1"/>
    <col min="5" max="5" width="17.88671875" bestFit="1" customWidth="1"/>
    <col min="6" max="6" width="13.21875" bestFit="1" customWidth="1"/>
    <col min="7" max="7" width="17.88671875" style="2" bestFit="1" customWidth="1"/>
    <col min="8" max="9" width="13.5546875" style="3" bestFit="1" customWidth="1"/>
    <col min="10" max="10" width="10.6640625" style="3" customWidth="1"/>
    <col min="11" max="11" width="12" style="4" bestFit="1" customWidth="1"/>
    <col min="12" max="12" width="12.88671875" style="4" bestFit="1" customWidth="1"/>
    <col min="13" max="15" width="8.88671875" style="4"/>
    <col min="16" max="16" width="9.109375" bestFit="1" customWidth="1"/>
    <col min="18" max="18" width="17" bestFit="1" customWidth="1"/>
    <col min="19" max="20" width="24.44140625" bestFit="1" customWidth="1"/>
  </cols>
  <sheetData>
    <row r="1" spans="1:19" s="32" customFormat="1" x14ac:dyDescent="0.3">
      <c r="B1" s="40" t="s">
        <v>5</v>
      </c>
      <c r="C1" s="40" t="s">
        <v>0</v>
      </c>
      <c r="D1" s="40" t="s">
        <v>3</v>
      </c>
      <c r="E1" s="40" t="s">
        <v>4</v>
      </c>
      <c r="F1" s="40" t="s">
        <v>15</v>
      </c>
      <c r="G1" s="41" t="s">
        <v>22</v>
      </c>
      <c r="H1" s="42" t="s">
        <v>1</v>
      </c>
      <c r="I1" s="42" t="s">
        <v>2</v>
      </c>
      <c r="J1" s="42" t="s">
        <v>16</v>
      </c>
      <c r="K1" s="43" t="s">
        <v>17</v>
      </c>
      <c r="L1" s="43" t="s">
        <v>18</v>
      </c>
      <c r="M1" s="43" t="s">
        <v>19</v>
      </c>
      <c r="N1" s="43" t="s">
        <v>20</v>
      </c>
      <c r="O1" s="43" t="s">
        <v>21</v>
      </c>
      <c r="P1" s="40" t="s">
        <v>23</v>
      </c>
      <c r="R1" s="44" t="s">
        <v>51</v>
      </c>
      <c r="S1" s="32" t="s">
        <v>53</v>
      </c>
    </row>
    <row r="2" spans="1:19" x14ac:dyDescent="0.3">
      <c r="A2" s="1">
        <v>0</v>
      </c>
      <c r="B2" t="s">
        <v>24</v>
      </c>
      <c r="C2">
        <v>11</v>
      </c>
      <c r="D2">
        <v>509</v>
      </c>
      <c r="E2">
        <v>608</v>
      </c>
      <c r="F2">
        <v>1117</v>
      </c>
      <c r="G2" s="2">
        <v>2.4648042720331879E-2</v>
      </c>
      <c r="H2" s="3">
        <v>2547.2200392927311</v>
      </c>
      <c r="I2" s="3">
        <v>2108.6101973684208</v>
      </c>
      <c r="J2" s="3">
        <v>438.60984192430942</v>
      </c>
      <c r="K2" s="4">
        <v>3023.7021636269142</v>
      </c>
      <c r="L2" s="4">
        <v>2663.038391974123</v>
      </c>
      <c r="M2" s="4">
        <v>2.576955493292318</v>
      </c>
      <c r="N2" s="4">
        <v>1.009511217035171E-2</v>
      </c>
      <c r="O2" s="4">
        <v>8.4815935431594769E-2</v>
      </c>
      <c r="P2" t="s">
        <v>25</v>
      </c>
      <c r="R2" s="32" t="s">
        <v>31</v>
      </c>
      <c r="S2" s="37">
        <v>7.2907012666048807E-2</v>
      </c>
    </row>
    <row r="3" spans="1:19" x14ac:dyDescent="0.3">
      <c r="A3" s="1">
        <v>1</v>
      </c>
      <c r="B3" t="s">
        <v>30</v>
      </c>
      <c r="C3">
        <v>66</v>
      </c>
      <c r="D3">
        <v>657</v>
      </c>
      <c r="E3">
        <v>703</v>
      </c>
      <c r="F3">
        <v>1360</v>
      </c>
      <c r="G3" s="2">
        <v>3.00101504920782E-2</v>
      </c>
      <c r="H3" s="3">
        <v>2288.8706240487058</v>
      </c>
      <c r="I3" s="3">
        <v>2601.7610241820771</v>
      </c>
      <c r="J3" s="3">
        <v>-312.89040013337029</v>
      </c>
      <c r="K3" s="4">
        <v>2682.5676104733539</v>
      </c>
      <c r="L3" s="4">
        <v>2830.193773341512</v>
      </c>
      <c r="M3" s="4">
        <v>-2.0892718943323438</v>
      </c>
      <c r="N3" s="4">
        <v>3.6868999280986539E-2</v>
      </c>
      <c r="O3" s="4">
        <v>0.104988944972583</v>
      </c>
      <c r="P3" t="s">
        <v>31</v>
      </c>
      <c r="R3" s="32" t="s">
        <v>33</v>
      </c>
      <c r="S3" s="37">
        <v>0.68577607131824003</v>
      </c>
    </row>
    <row r="4" spans="1:19" x14ac:dyDescent="0.3">
      <c r="A4" s="1">
        <v>2</v>
      </c>
      <c r="B4" t="s">
        <v>32</v>
      </c>
      <c r="C4">
        <v>2</v>
      </c>
      <c r="D4">
        <v>78</v>
      </c>
      <c r="E4">
        <v>71</v>
      </c>
      <c r="F4">
        <v>149</v>
      </c>
      <c r="G4" s="2">
        <v>3.2878767818526849E-3</v>
      </c>
      <c r="H4" s="3">
        <v>579.33333333333337</v>
      </c>
      <c r="I4" s="3">
        <v>483.45070422535213</v>
      </c>
      <c r="J4" s="3">
        <v>95.882629107981245</v>
      </c>
      <c r="K4" s="4">
        <v>1860.7624304329711</v>
      </c>
      <c r="L4" s="4">
        <v>1654.923181546782</v>
      </c>
      <c r="M4" s="4">
        <v>0.33105243476452068</v>
      </c>
      <c r="N4" s="4">
        <v>0.7410763125801646</v>
      </c>
      <c r="O4" s="4">
        <v>0.74294212772617763</v>
      </c>
      <c r="P4" t="s">
        <v>33</v>
      </c>
      <c r="R4" s="32" t="s">
        <v>25</v>
      </c>
      <c r="S4" s="37">
        <v>0.2413169160157112</v>
      </c>
    </row>
    <row r="5" spans="1:19" x14ac:dyDescent="0.3">
      <c r="A5" s="1">
        <v>3</v>
      </c>
      <c r="B5" t="s">
        <v>26</v>
      </c>
      <c r="C5">
        <v>439</v>
      </c>
      <c r="D5">
        <v>355</v>
      </c>
      <c r="E5">
        <v>351</v>
      </c>
      <c r="F5">
        <v>706</v>
      </c>
      <c r="G5" s="2">
        <v>1.5578798711328831E-2</v>
      </c>
      <c r="H5" s="3">
        <v>2481.9605633802821</v>
      </c>
      <c r="I5" s="3">
        <v>2400.635327635327</v>
      </c>
      <c r="J5" s="3">
        <v>81.325235744954171</v>
      </c>
      <c r="K5" s="4">
        <v>4040.4410068102538</v>
      </c>
      <c r="L5" s="4">
        <v>3722.1170724360341</v>
      </c>
      <c r="M5" s="4">
        <v>0.27806735037805058</v>
      </c>
      <c r="N5" s="4">
        <v>0.78104230354142801</v>
      </c>
      <c r="O5" s="4">
        <v>0.66215898938975382</v>
      </c>
      <c r="P5" t="s">
        <v>33</v>
      </c>
      <c r="R5" s="32" t="s">
        <v>52</v>
      </c>
      <c r="S5" s="37">
        <v>1</v>
      </c>
    </row>
    <row r="6" spans="1:19" x14ac:dyDescent="0.3">
      <c r="A6" s="1">
        <v>4</v>
      </c>
      <c r="B6" t="s">
        <v>26</v>
      </c>
      <c r="C6">
        <v>477</v>
      </c>
      <c r="D6">
        <v>382</v>
      </c>
      <c r="E6">
        <v>386</v>
      </c>
      <c r="F6">
        <v>768</v>
      </c>
      <c r="G6" s="2">
        <v>1.694690851317357E-2</v>
      </c>
      <c r="H6" s="3">
        <v>2259.623036649215</v>
      </c>
      <c r="I6" s="3">
        <v>2496.987046632124</v>
      </c>
      <c r="J6" s="3">
        <v>-237.36400998290989</v>
      </c>
      <c r="K6" s="4">
        <v>3482.8460937348032</v>
      </c>
      <c r="L6" s="4">
        <v>3881.9947185225428</v>
      </c>
      <c r="M6" s="4">
        <v>-0.89159336291986235</v>
      </c>
      <c r="N6" s="4">
        <v>0.37289090359186572</v>
      </c>
      <c r="O6" s="4">
        <v>0.75685151624284996</v>
      </c>
      <c r="P6" t="s">
        <v>33</v>
      </c>
    </row>
    <row r="7" spans="1:19" x14ac:dyDescent="0.3">
      <c r="A7" s="1">
        <v>5</v>
      </c>
      <c r="B7" t="s">
        <v>26</v>
      </c>
      <c r="C7">
        <v>516</v>
      </c>
      <c r="D7">
        <v>634</v>
      </c>
      <c r="E7">
        <v>636</v>
      </c>
      <c r="F7">
        <v>1270</v>
      </c>
      <c r="G7" s="2">
        <v>2.8024184650690679E-2</v>
      </c>
      <c r="H7" s="3">
        <v>3237.2003154574131</v>
      </c>
      <c r="I7" s="3">
        <v>2880.48427672956</v>
      </c>
      <c r="J7" s="3">
        <v>356.71603872785317</v>
      </c>
      <c r="K7" s="4">
        <v>4537.1038422947649</v>
      </c>
      <c r="L7" s="4">
        <v>3819.2928134705862</v>
      </c>
      <c r="M7" s="4">
        <v>1.5158873899080001</v>
      </c>
      <c r="N7" s="4">
        <v>0.12979706851619149</v>
      </c>
      <c r="O7" s="4">
        <v>0.53309275743234008</v>
      </c>
      <c r="P7" t="s">
        <v>33</v>
      </c>
    </row>
    <row r="8" spans="1:19" x14ac:dyDescent="0.3">
      <c r="A8" s="1">
        <v>6</v>
      </c>
      <c r="B8" t="s">
        <v>26</v>
      </c>
      <c r="C8">
        <v>544</v>
      </c>
      <c r="D8">
        <v>377</v>
      </c>
      <c r="E8">
        <v>416</v>
      </c>
      <c r="F8">
        <v>793</v>
      </c>
      <c r="G8" s="2">
        <v>1.749856569133678E-2</v>
      </c>
      <c r="H8" s="3">
        <v>2621.4270557029181</v>
      </c>
      <c r="I8" s="3">
        <v>2635.5480769230771</v>
      </c>
      <c r="J8" s="3">
        <v>-14.12102122015949</v>
      </c>
      <c r="K8" s="4">
        <v>3714.8947510376788</v>
      </c>
      <c r="L8" s="4">
        <v>4639.8207461839838</v>
      </c>
      <c r="M8" s="4">
        <v>-4.6997059757738199E-2</v>
      </c>
      <c r="N8" s="4">
        <v>0.96252743362660054</v>
      </c>
      <c r="O8" s="4">
        <v>0.2296356076598422</v>
      </c>
      <c r="P8" t="s">
        <v>33</v>
      </c>
    </row>
    <row r="9" spans="1:19" x14ac:dyDescent="0.3">
      <c r="A9" s="1">
        <v>7</v>
      </c>
      <c r="B9" t="s">
        <v>26</v>
      </c>
      <c r="C9">
        <v>699</v>
      </c>
      <c r="D9">
        <v>482</v>
      </c>
      <c r="E9">
        <v>494</v>
      </c>
      <c r="F9">
        <v>976</v>
      </c>
      <c r="G9" s="2">
        <v>2.1536696235491419E-2</v>
      </c>
      <c r="H9" s="3">
        <v>2422.286307053942</v>
      </c>
      <c r="I9" s="3">
        <v>2574.3522267206481</v>
      </c>
      <c r="J9" s="3">
        <v>-152.0659196667057</v>
      </c>
      <c r="K9" s="4">
        <v>3906.8178974938301</v>
      </c>
      <c r="L9" s="4">
        <v>4082.8513558716591</v>
      </c>
      <c r="M9" s="4">
        <v>-0.59425382588472897</v>
      </c>
      <c r="N9" s="4">
        <v>0.55248035588145283</v>
      </c>
      <c r="O9" s="4">
        <v>0.1301883373916739</v>
      </c>
      <c r="P9" t="s">
        <v>33</v>
      </c>
    </row>
    <row r="10" spans="1:19" x14ac:dyDescent="0.3">
      <c r="A10" s="1">
        <v>8</v>
      </c>
      <c r="B10" t="s">
        <v>26</v>
      </c>
      <c r="C10">
        <v>991</v>
      </c>
      <c r="D10">
        <v>270</v>
      </c>
      <c r="E10">
        <v>294</v>
      </c>
      <c r="F10">
        <v>564</v>
      </c>
      <c r="G10" s="2">
        <v>1.244538593936184E-2</v>
      </c>
      <c r="H10" s="3">
        <v>3249.281481481481</v>
      </c>
      <c r="I10" s="3">
        <v>2452.9863945578231</v>
      </c>
      <c r="J10" s="3">
        <v>796.29508692365835</v>
      </c>
      <c r="K10" s="4">
        <v>4719.5926012697964</v>
      </c>
      <c r="L10" s="4">
        <v>3633.9358583139442</v>
      </c>
      <c r="M10" s="4">
        <v>2.2552583978062271</v>
      </c>
      <c r="N10" s="4">
        <v>2.4501004890271769E-2</v>
      </c>
      <c r="O10" s="4">
        <v>0.20807190183768309</v>
      </c>
      <c r="P10" t="s">
        <v>25</v>
      </c>
    </row>
    <row r="11" spans="1:19" x14ac:dyDescent="0.3">
      <c r="A11" s="1">
        <v>9</v>
      </c>
      <c r="B11" t="s">
        <v>6</v>
      </c>
      <c r="C11">
        <v>1101</v>
      </c>
      <c r="D11">
        <v>785</v>
      </c>
      <c r="E11">
        <v>869</v>
      </c>
      <c r="F11">
        <v>1654</v>
      </c>
      <c r="G11" s="2">
        <v>3.649763890727746E-2</v>
      </c>
      <c r="H11" s="3">
        <v>2176.0038216560511</v>
      </c>
      <c r="I11" s="3">
        <v>2523.5788262370538</v>
      </c>
      <c r="J11" s="3">
        <v>-347.57500458100321</v>
      </c>
      <c r="K11" s="4">
        <v>2722.6244937401721</v>
      </c>
      <c r="L11" s="4">
        <v>2960.3523376384169</v>
      </c>
      <c r="M11" s="4">
        <v>-2.476736308530425</v>
      </c>
      <c r="N11" s="4">
        <v>1.33584476189182E-2</v>
      </c>
      <c r="O11" s="4">
        <v>3.2615828694384098E-2</v>
      </c>
      <c r="P11" t="s">
        <v>31</v>
      </c>
    </row>
    <row r="12" spans="1:19" x14ac:dyDescent="0.3">
      <c r="A12" s="1">
        <v>10</v>
      </c>
      <c r="B12" t="s">
        <v>6</v>
      </c>
      <c r="C12">
        <v>1989</v>
      </c>
      <c r="D12">
        <v>239</v>
      </c>
      <c r="E12">
        <v>270</v>
      </c>
      <c r="F12">
        <v>509</v>
      </c>
      <c r="G12" s="2">
        <v>1.1231740147402801E-2</v>
      </c>
      <c r="H12" s="3">
        <v>4407.3849372384939</v>
      </c>
      <c r="I12" s="3">
        <v>4163.9592592592589</v>
      </c>
      <c r="J12" s="3">
        <v>243.42567797923491</v>
      </c>
      <c r="K12" s="4">
        <v>2737.9007251199769</v>
      </c>
      <c r="L12" s="4">
        <v>2492.0962933115161</v>
      </c>
      <c r="M12" s="4">
        <v>1.0499935308392909</v>
      </c>
      <c r="N12" s="4">
        <v>0.29422131648059052</v>
      </c>
      <c r="O12" s="4">
        <v>0.44229637758685691</v>
      </c>
      <c r="P12" t="s">
        <v>33</v>
      </c>
    </row>
    <row r="13" spans="1:19" x14ac:dyDescent="0.3">
      <c r="A13" s="1">
        <v>11</v>
      </c>
      <c r="B13" t="s">
        <v>34</v>
      </c>
      <c r="C13">
        <v>202</v>
      </c>
      <c r="D13">
        <v>551</v>
      </c>
      <c r="E13">
        <v>565</v>
      </c>
      <c r="F13">
        <v>1116</v>
      </c>
      <c r="G13" s="2">
        <v>2.4625976433205351E-2</v>
      </c>
      <c r="H13" s="3">
        <v>2927.341197822142</v>
      </c>
      <c r="I13" s="3">
        <v>2730.378761061947</v>
      </c>
      <c r="J13" s="3">
        <v>196.96243676019461</v>
      </c>
      <c r="K13" s="4">
        <v>2956.686241494881</v>
      </c>
      <c r="L13" s="4">
        <v>2737.8857851630301</v>
      </c>
      <c r="M13" s="4">
        <v>1.155072918440385</v>
      </c>
      <c r="N13" s="4">
        <v>0.24830826390447139</v>
      </c>
      <c r="O13" s="4">
        <v>0.53184513643278875</v>
      </c>
      <c r="P13" t="s">
        <v>33</v>
      </c>
    </row>
    <row r="14" spans="1:19" x14ac:dyDescent="0.3">
      <c r="A14" s="1">
        <v>12</v>
      </c>
      <c r="B14" t="s">
        <v>34</v>
      </c>
      <c r="C14">
        <v>212</v>
      </c>
      <c r="D14">
        <v>593</v>
      </c>
      <c r="E14">
        <v>575</v>
      </c>
      <c r="F14">
        <v>1168</v>
      </c>
      <c r="G14" s="2">
        <v>2.5773423363784811E-2</v>
      </c>
      <c r="H14" s="3">
        <v>2144.317032040472</v>
      </c>
      <c r="I14" s="3">
        <v>2222.052173913044</v>
      </c>
      <c r="J14" s="3">
        <v>-77.735141872571603</v>
      </c>
      <c r="K14" s="4">
        <v>2708.5887239801191</v>
      </c>
      <c r="L14" s="4">
        <v>2785.1162501572312</v>
      </c>
      <c r="M14" s="4">
        <v>-0.48358538550993968</v>
      </c>
      <c r="N14" s="4">
        <v>0.62877094764054164</v>
      </c>
      <c r="O14" s="4">
        <v>0.65209176118621892</v>
      </c>
      <c r="P14" t="s">
        <v>33</v>
      </c>
    </row>
    <row r="15" spans="1:19" x14ac:dyDescent="0.3">
      <c r="A15" s="1">
        <v>13</v>
      </c>
      <c r="B15" t="s">
        <v>34</v>
      </c>
      <c r="C15">
        <v>277</v>
      </c>
      <c r="D15">
        <v>708</v>
      </c>
      <c r="E15">
        <v>709</v>
      </c>
      <c r="F15">
        <v>1417</v>
      </c>
      <c r="G15" s="2">
        <v>3.1267928858290307E-2</v>
      </c>
      <c r="H15" s="3">
        <v>2285.75</v>
      </c>
      <c r="I15" s="3">
        <v>2431.3653032440061</v>
      </c>
      <c r="J15" s="3">
        <v>-145.61530324400559</v>
      </c>
      <c r="K15" s="4">
        <v>2712.677878262808</v>
      </c>
      <c r="L15" s="4">
        <v>2868.5875686413842</v>
      </c>
      <c r="M15" s="4">
        <v>-0.98170546685316118</v>
      </c>
      <c r="N15" s="4">
        <v>0.32641278977933119</v>
      </c>
      <c r="O15" s="4">
        <v>0.73082422647353051</v>
      </c>
      <c r="P15" t="s">
        <v>33</v>
      </c>
    </row>
    <row r="16" spans="1:19" x14ac:dyDescent="0.3">
      <c r="A16" s="1">
        <v>14</v>
      </c>
      <c r="B16" t="s">
        <v>34</v>
      </c>
      <c r="C16">
        <v>278</v>
      </c>
      <c r="D16">
        <v>535</v>
      </c>
      <c r="E16">
        <v>489</v>
      </c>
      <c r="F16">
        <v>1024</v>
      </c>
      <c r="G16" s="2">
        <v>2.2595878017564769E-2</v>
      </c>
      <c r="H16" s="3">
        <v>2499.3457943925232</v>
      </c>
      <c r="I16" s="3">
        <v>2185.21472392638</v>
      </c>
      <c r="J16" s="3">
        <v>314.13107046614277</v>
      </c>
      <c r="K16" s="4">
        <v>2915.9953289536438</v>
      </c>
      <c r="L16" s="4">
        <v>2574.9155972376111</v>
      </c>
      <c r="M16" s="4">
        <v>1.8202681201948649</v>
      </c>
      <c r="N16" s="4">
        <v>6.9010560745835017E-2</v>
      </c>
      <c r="O16" s="4">
        <v>0.41089863498881107</v>
      </c>
      <c r="P16" t="s">
        <v>33</v>
      </c>
    </row>
    <row r="17" spans="1:16" x14ac:dyDescent="0.3">
      <c r="A17" s="1">
        <v>15</v>
      </c>
      <c r="B17" t="s">
        <v>34</v>
      </c>
      <c r="C17">
        <v>444</v>
      </c>
      <c r="D17">
        <v>650</v>
      </c>
      <c r="E17">
        <v>562</v>
      </c>
      <c r="F17">
        <v>1212</v>
      </c>
      <c r="G17" s="2">
        <v>2.6744339997352051E-2</v>
      </c>
      <c r="H17" s="3">
        <v>2404.106153846154</v>
      </c>
      <c r="I17" s="3">
        <v>2545.7348754448399</v>
      </c>
      <c r="J17" s="3">
        <v>-141.62872159868579</v>
      </c>
      <c r="K17" s="4">
        <v>2810.8284873546108</v>
      </c>
      <c r="L17" s="4">
        <v>2797.138763933518</v>
      </c>
      <c r="M17" s="4">
        <v>-0.87674037193140575</v>
      </c>
      <c r="N17" s="4">
        <v>0.38080170010284242</v>
      </c>
      <c r="O17" s="4">
        <v>0.45446298978722771</v>
      </c>
      <c r="P17" t="s">
        <v>33</v>
      </c>
    </row>
    <row r="18" spans="1:16" x14ac:dyDescent="0.3">
      <c r="A18" s="1">
        <v>50</v>
      </c>
      <c r="B18" t="s">
        <v>27</v>
      </c>
      <c r="C18">
        <v>1002</v>
      </c>
      <c r="D18">
        <v>138</v>
      </c>
      <c r="E18">
        <v>188</v>
      </c>
      <c r="F18">
        <v>326</v>
      </c>
      <c r="G18" s="2">
        <v>7.1936096032481573E-3</v>
      </c>
      <c r="H18" s="3">
        <v>4121.753623188406</v>
      </c>
      <c r="I18" s="3">
        <v>1844.7872340425531</v>
      </c>
      <c r="J18" s="3">
        <v>2276.9663891458531</v>
      </c>
      <c r="K18" s="4">
        <v>4084.2631759817141</v>
      </c>
      <c r="L18" s="4">
        <v>2436.536120119913</v>
      </c>
      <c r="M18" s="4">
        <v>6.2746223040715314</v>
      </c>
      <c r="N18" s="4">
        <v>1.1223868363766531E-9</v>
      </c>
      <c r="O18" s="4">
        <v>2.222928706299578E-5</v>
      </c>
      <c r="P18" t="s">
        <v>25</v>
      </c>
    </row>
    <row r="19" spans="1:16" x14ac:dyDescent="0.3">
      <c r="A19" s="1">
        <v>16</v>
      </c>
      <c r="B19" t="s">
        <v>27</v>
      </c>
      <c r="C19">
        <v>1287</v>
      </c>
      <c r="D19">
        <v>370</v>
      </c>
      <c r="E19">
        <v>357</v>
      </c>
      <c r="F19">
        <v>727</v>
      </c>
      <c r="G19" s="2">
        <v>1.604219074098592E-2</v>
      </c>
      <c r="H19" s="3">
        <v>2128.5567567567568</v>
      </c>
      <c r="I19" s="3">
        <v>1394.6554621848741</v>
      </c>
      <c r="J19" s="3">
        <v>733.901294571883</v>
      </c>
      <c r="K19" s="4">
        <v>2437.376458023039</v>
      </c>
      <c r="L19" s="4">
        <v>2338.4617787149841</v>
      </c>
      <c r="M19" s="4">
        <v>4.1402972158827431</v>
      </c>
      <c r="N19" s="4">
        <v>3.876566044301065E-5</v>
      </c>
      <c r="O19" s="4">
        <v>2.2286274596148841E-7</v>
      </c>
      <c r="P19" t="s">
        <v>25</v>
      </c>
    </row>
    <row r="20" spans="1:16" x14ac:dyDescent="0.3">
      <c r="A20" s="1">
        <v>17</v>
      </c>
      <c r="B20" t="s">
        <v>27</v>
      </c>
      <c r="C20">
        <v>1654</v>
      </c>
      <c r="D20">
        <v>799</v>
      </c>
      <c r="E20">
        <v>775</v>
      </c>
      <c r="F20">
        <v>1574</v>
      </c>
      <c r="G20" s="2">
        <v>3.4732335937155218E-2</v>
      </c>
      <c r="H20" s="3">
        <v>3132.3016270337921</v>
      </c>
      <c r="I20" s="3">
        <v>2507.8864516129029</v>
      </c>
      <c r="J20" s="3">
        <v>624.41517542088877</v>
      </c>
      <c r="K20" s="4">
        <v>3199.6602001424731</v>
      </c>
      <c r="L20" s="4">
        <v>2950.5128884516971</v>
      </c>
      <c r="M20" s="4">
        <v>4.021739297627466</v>
      </c>
      <c r="N20" s="4">
        <v>6.050970845492351E-5</v>
      </c>
      <c r="O20" s="4">
        <v>0.3172991169695652</v>
      </c>
      <c r="P20" t="s">
        <v>25</v>
      </c>
    </row>
    <row r="21" spans="1:16" x14ac:dyDescent="0.3">
      <c r="A21" s="1">
        <v>18</v>
      </c>
      <c r="B21" t="s">
        <v>27</v>
      </c>
      <c r="C21">
        <v>2212</v>
      </c>
      <c r="D21">
        <v>422</v>
      </c>
      <c r="E21">
        <v>397</v>
      </c>
      <c r="F21">
        <v>819</v>
      </c>
      <c r="G21" s="2">
        <v>1.8072289156626509E-2</v>
      </c>
      <c r="H21" s="3">
        <v>2813.168246445498</v>
      </c>
      <c r="I21" s="3">
        <v>2739.3627204030231</v>
      </c>
      <c r="J21" s="3">
        <v>73.805526042474867</v>
      </c>
      <c r="K21" s="4">
        <v>3196.8888606429368</v>
      </c>
      <c r="L21" s="4">
        <v>2446.9750361819461</v>
      </c>
      <c r="M21" s="4">
        <v>0.36933742527752028</v>
      </c>
      <c r="N21" s="4">
        <v>0.71197193509754264</v>
      </c>
      <c r="O21" s="4">
        <v>0.24176615429820059</v>
      </c>
      <c r="P21" t="s">
        <v>33</v>
      </c>
    </row>
    <row r="22" spans="1:16" x14ac:dyDescent="0.3">
      <c r="A22" s="1">
        <v>19</v>
      </c>
      <c r="B22" t="s">
        <v>27</v>
      </c>
      <c r="C22">
        <v>2652</v>
      </c>
      <c r="D22">
        <v>2273</v>
      </c>
      <c r="E22">
        <v>2370</v>
      </c>
      <c r="F22">
        <v>4643</v>
      </c>
      <c r="G22" s="2">
        <v>0.1024537711284699</v>
      </c>
      <c r="H22" s="3">
        <v>2506.6168059832821</v>
      </c>
      <c r="I22" s="3">
        <v>1972.847679324894</v>
      </c>
      <c r="J22" s="3">
        <v>533.76912665838768</v>
      </c>
      <c r="K22" s="4">
        <v>2842.1829484600089</v>
      </c>
      <c r="L22" s="4">
        <v>2565.8782422552181</v>
      </c>
      <c r="M22" s="4">
        <v>6.7222298371764362</v>
      </c>
      <c r="N22" s="4">
        <v>2.0059224232258859E-11</v>
      </c>
      <c r="O22" s="4">
        <v>1.1556413259859311E-13</v>
      </c>
      <c r="P22" t="s">
        <v>25</v>
      </c>
    </row>
    <row r="23" spans="1:16" x14ac:dyDescent="0.3">
      <c r="A23" s="1">
        <v>20</v>
      </c>
      <c r="B23" t="s">
        <v>27</v>
      </c>
      <c r="C23">
        <v>3786</v>
      </c>
      <c r="D23">
        <v>237</v>
      </c>
      <c r="E23">
        <v>278</v>
      </c>
      <c r="F23">
        <v>515</v>
      </c>
      <c r="G23" s="2">
        <v>1.136413787016197E-2</v>
      </c>
      <c r="H23" s="3">
        <v>2613.683544303798</v>
      </c>
      <c r="I23" s="3">
        <v>2688.2302158273378</v>
      </c>
      <c r="J23" s="3">
        <v>-74.546671523540681</v>
      </c>
      <c r="K23" s="4">
        <v>2712.2358586268442</v>
      </c>
      <c r="L23" s="4">
        <v>3292.9376410463851</v>
      </c>
      <c r="M23" s="4">
        <v>-0.27739869767570208</v>
      </c>
      <c r="N23" s="4">
        <v>0.78158572976611407</v>
      </c>
      <c r="O23" s="4">
        <v>0.64476297697716711</v>
      </c>
      <c r="P23" t="s">
        <v>33</v>
      </c>
    </row>
    <row r="24" spans="1:16" x14ac:dyDescent="0.3">
      <c r="A24" s="1">
        <v>21</v>
      </c>
      <c r="B24" t="s">
        <v>27</v>
      </c>
      <c r="C24">
        <v>3987</v>
      </c>
      <c r="D24">
        <v>801</v>
      </c>
      <c r="E24">
        <v>785</v>
      </c>
      <c r="F24">
        <v>1586</v>
      </c>
      <c r="G24" s="2">
        <v>3.4997131382673553E-2</v>
      </c>
      <c r="H24" s="3">
        <v>1602.995006242197</v>
      </c>
      <c r="I24" s="3">
        <v>1639.857324840764</v>
      </c>
      <c r="J24" s="3">
        <v>-36.862318598567072</v>
      </c>
      <c r="K24" s="4">
        <v>2518.8292052012962</v>
      </c>
      <c r="L24" s="4">
        <v>2686.3174166097829</v>
      </c>
      <c r="M24" s="4">
        <v>-0.28196520087867383</v>
      </c>
      <c r="N24" s="4">
        <v>0.77800702736032634</v>
      </c>
      <c r="O24" s="4">
        <v>0.63495091406864246</v>
      </c>
      <c r="P24" t="s">
        <v>33</v>
      </c>
    </row>
    <row r="25" spans="1:16" x14ac:dyDescent="0.3">
      <c r="A25" s="1">
        <v>22</v>
      </c>
      <c r="B25" t="s">
        <v>27</v>
      </c>
      <c r="C25">
        <v>6543</v>
      </c>
      <c r="D25">
        <v>662</v>
      </c>
      <c r="E25">
        <v>689</v>
      </c>
      <c r="F25">
        <v>1351</v>
      </c>
      <c r="G25" s="2">
        <v>2.981155390793945E-2</v>
      </c>
      <c r="H25" s="3">
        <v>1702.439577039275</v>
      </c>
      <c r="I25" s="3">
        <v>1528.3251088534109</v>
      </c>
      <c r="J25" s="3">
        <v>174.1144681858643</v>
      </c>
      <c r="K25" s="4">
        <v>2453.9017173783332</v>
      </c>
      <c r="L25" s="4">
        <v>2338.5220633259491</v>
      </c>
      <c r="M25" s="4">
        <v>1.335377321119084</v>
      </c>
      <c r="N25" s="4">
        <v>0.18197815948321541</v>
      </c>
      <c r="O25" s="4">
        <v>0.58224582605082464</v>
      </c>
      <c r="P25" t="s">
        <v>33</v>
      </c>
    </row>
    <row r="26" spans="1:16" x14ac:dyDescent="0.3">
      <c r="A26" s="1">
        <v>23</v>
      </c>
      <c r="B26" t="s">
        <v>27</v>
      </c>
      <c r="C26">
        <v>8543</v>
      </c>
      <c r="D26">
        <v>148</v>
      </c>
      <c r="E26">
        <v>140</v>
      </c>
      <c r="F26">
        <v>288</v>
      </c>
      <c r="G26" s="2">
        <v>6.3550906924400904E-3</v>
      </c>
      <c r="H26" s="3">
        <v>1859.7770270270271</v>
      </c>
      <c r="I26" s="3">
        <v>1804.25</v>
      </c>
      <c r="J26" s="3">
        <v>55.527027027027088</v>
      </c>
      <c r="K26" s="4">
        <v>2568.9804293811749</v>
      </c>
      <c r="L26" s="4">
        <v>3015.7266304677269</v>
      </c>
      <c r="M26" s="4">
        <v>0.16850596566670989</v>
      </c>
      <c r="N26" s="4">
        <v>0.86630435550570684</v>
      </c>
      <c r="O26" s="4">
        <v>0.20002209981015501</v>
      </c>
      <c r="P26" t="s">
        <v>33</v>
      </c>
    </row>
    <row r="27" spans="1:16" x14ac:dyDescent="0.3">
      <c r="A27" s="1">
        <v>24</v>
      </c>
      <c r="B27" t="s">
        <v>27</v>
      </c>
      <c r="C27">
        <v>9121</v>
      </c>
      <c r="D27">
        <v>131</v>
      </c>
      <c r="E27">
        <v>108</v>
      </c>
      <c r="F27">
        <v>239</v>
      </c>
      <c r="G27" s="2">
        <v>5.2738426232402137E-3</v>
      </c>
      <c r="H27" s="3">
        <v>1976.854961832061</v>
      </c>
      <c r="I27" s="3">
        <v>1856.9444444444439</v>
      </c>
      <c r="J27" s="3">
        <v>119.91051738761669</v>
      </c>
      <c r="K27" s="4">
        <v>2605.7974274007302</v>
      </c>
      <c r="L27" s="4">
        <v>2442.3261657052421</v>
      </c>
      <c r="M27" s="4">
        <v>0.36418256697602858</v>
      </c>
      <c r="N27" s="4">
        <v>0.71604638423203104</v>
      </c>
      <c r="O27" s="4">
        <v>0.46117013807380641</v>
      </c>
      <c r="P27" t="s">
        <v>33</v>
      </c>
    </row>
    <row r="28" spans="1:16" x14ac:dyDescent="0.3">
      <c r="A28" s="1">
        <v>25</v>
      </c>
      <c r="B28" t="s">
        <v>27</v>
      </c>
      <c r="C28">
        <v>9931</v>
      </c>
      <c r="D28">
        <v>153</v>
      </c>
      <c r="E28">
        <v>137</v>
      </c>
      <c r="F28">
        <v>290</v>
      </c>
      <c r="G28" s="2">
        <v>6.3992232666931466E-3</v>
      </c>
      <c r="H28" s="3">
        <v>1415.7843137254899</v>
      </c>
      <c r="I28" s="3">
        <v>1968.693430656934</v>
      </c>
      <c r="J28" s="3">
        <v>-552.90911693144403</v>
      </c>
      <c r="K28" s="4">
        <v>2038.1642473623181</v>
      </c>
      <c r="L28" s="4">
        <v>2403.3978568404682</v>
      </c>
      <c r="M28" s="4">
        <v>-2.1191969117156</v>
      </c>
      <c r="N28" s="4">
        <v>3.4929468998951822E-2</v>
      </c>
      <c r="O28" s="4">
        <v>6.3535196674043013E-3</v>
      </c>
      <c r="P28" t="s">
        <v>31</v>
      </c>
    </row>
    <row r="29" spans="1:16" x14ac:dyDescent="0.3">
      <c r="A29" s="1">
        <v>26</v>
      </c>
      <c r="B29" t="s">
        <v>35</v>
      </c>
      <c r="C29">
        <v>54</v>
      </c>
      <c r="D29">
        <v>633</v>
      </c>
      <c r="E29">
        <v>640</v>
      </c>
      <c r="F29">
        <v>1273</v>
      </c>
      <c r="G29" s="2">
        <v>2.8090383512070261E-2</v>
      </c>
      <c r="H29" s="3">
        <v>1702.7140600315961</v>
      </c>
      <c r="I29" s="3">
        <v>1688.5125</v>
      </c>
      <c r="J29" s="3">
        <v>14.201560031595591</v>
      </c>
      <c r="K29" s="4">
        <v>2565.132439533973</v>
      </c>
      <c r="L29" s="4">
        <v>2628.01249032338</v>
      </c>
      <c r="M29" s="4">
        <v>9.7555656950156625E-2</v>
      </c>
      <c r="N29" s="4">
        <v>0.92230051833342097</v>
      </c>
      <c r="O29" s="4">
        <v>0.87637287571600619</v>
      </c>
      <c r="P29" t="s">
        <v>33</v>
      </c>
    </row>
    <row r="30" spans="1:16" x14ac:dyDescent="0.3">
      <c r="A30" s="1">
        <v>27</v>
      </c>
      <c r="B30" t="s">
        <v>35</v>
      </c>
      <c r="C30">
        <v>55</v>
      </c>
      <c r="D30">
        <v>422</v>
      </c>
      <c r="E30">
        <v>425</v>
      </c>
      <c r="F30">
        <v>847</v>
      </c>
      <c r="G30" s="2">
        <v>1.8690145196169291E-2</v>
      </c>
      <c r="H30" s="3">
        <v>2109.1066350710898</v>
      </c>
      <c r="I30" s="3">
        <v>2111.2729411764708</v>
      </c>
      <c r="J30" s="3">
        <v>-2.1663061053809538</v>
      </c>
      <c r="K30" s="4">
        <v>2790.9933852461841</v>
      </c>
      <c r="L30" s="4">
        <v>2804.2231882427632</v>
      </c>
      <c r="M30" s="4">
        <v>-1.126774587434534E-2</v>
      </c>
      <c r="N30" s="4">
        <v>0.99101248941204068</v>
      </c>
      <c r="O30" s="4">
        <v>0.25813263417741811</v>
      </c>
      <c r="P30" t="s">
        <v>33</v>
      </c>
    </row>
    <row r="31" spans="1:16" x14ac:dyDescent="0.3">
      <c r="A31" s="1">
        <v>28</v>
      </c>
      <c r="B31" t="s">
        <v>28</v>
      </c>
      <c r="C31">
        <v>33</v>
      </c>
      <c r="D31">
        <v>232</v>
      </c>
      <c r="E31">
        <v>258</v>
      </c>
      <c r="F31">
        <v>490</v>
      </c>
      <c r="G31" s="2">
        <v>1.081248069199876E-2</v>
      </c>
      <c r="H31" s="3">
        <v>4598.2198275862074</v>
      </c>
      <c r="I31" s="3">
        <v>2311.3875968992252</v>
      </c>
      <c r="J31" s="3">
        <v>2286.8322306869818</v>
      </c>
      <c r="K31" s="4">
        <v>2931.2349256860789</v>
      </c>
      <c r="L31" s="4">
        <v>2371.771295626133</v>
      </c>
      <c r="M31" s="4">
        <v>9.5328379164110402</v>
      </c>
      <c r="N31" s="4">
        <v>7.2225189745714525E-20</v>
      </c>
      <c r="O31" s="4">
        <v>7.0876998060641447E-21</v>
      </c>
      <c r="P31" t="s">
        <v>25</v>
      </c>
    </row>
    <row r="32" spans="1:16" x14ac:dyDescent="0.3">
      <c r="A32" s="1">
        <v>29</v>
      </c>
      <c r="B32" t="s">
        <v>28</v>
      </c>
      <c r="C32">
        <v>34</v>
      </c>
      <c r="D32">
        <v>225</v>
      </c>
      <c r="E32">
        <v>253</v>
      </c>
      <c r="F32">
        <v>478</v>
      </c>
      <c r="G32" s="2">
        <v>1.0547685246480429E-2</v>
      </c>
      <c r="H32" s="3">
        <v>3104.5066666666671</v>
      </c>
      <c r="I32" s="3">
        <v>1752.608695652174</v>
      </c>
      <c r="J32" s="3">
        <v>1351.8979710144929</v>
      </c>
      <c r="K32" s="4">
        <v>2956.8269145922532</v>
      </c>
      <c r="L32" s="4">
        <v>2529.7007981220449</v>
      </c>
      <c r="M32" s="4">
        <v>5.3862649969282721</v>
      </c>
      <c r="N32" s="4">
        <v>1.1327785130388309E-7</v>
      </c>
      <c r="O32" s="4">
        <v>5.3656101915534566E-10</v>
      </c>
      <c r="P32" t="s">
        <v>25</v>
      </c>
    </row>
    <row r="33" spans="1:16" x14ac:dyDescent="0.3">
      <c r="A33" s="1">
        <v>30</v>
      </c>
      <c r="B33" t="s">
        <v>28</v>
      </c>
      <c r="C33">
        <v>35</v>
      </c>
      <c r="D33">
        <v>214</v>
      </c>
      <c r="E33">
        <v>194</v>
      </c>
      <c r="F33">
        <v>408</v>
      </c>
      <c r="G33" s="2">
        <v>9.0030451476234615E-3</v>
      </c>
      <c r="H33" s="3">
        <v>2762.2242990654199</v>
      </c>
      <c r="I33" s="3">
        <v>1508.8350515463919</v>
      </c>
      <c r="J33" s="3">
        <v>1253.3892475190289</v>
      </c>
      <c r="K33" s="4">
        <v>2977.0835472163549</v>
      </c>
      <c r="L33" s="4">
        <v>2184.8080940632271</v>
      </c>
      <c r="M33" s="4">
        <v>4.8066661954145689</v>
      </c>
      <c r="N33" s="4">
        <v>2.1646756758588111E-6</v>
      </c>
      <c r="O33" s="4">
        <v>4.049158921942285E-7</v>
      </c>
      <c r="P33" t="s">
        <v>25</v>
      </c>
    </row>
    <row r="34" spans="1:16" x14ac:dyDescent="0.3">
      <c r="A34" s="1">
        <v>31</v>
      </c>
      <c r="B34" t="s">
        <v>28</v>
      </c>
      <c r="C34">
        <v>36</v>
      </c>
      <c r="D34">
        <v>131</v>
      </c>
      <c r="E34">
        <v>141</v>
      </c>
      <c r="F34">
        <v>272</v>
      </c>
      <c r="G34" s="2">
        <v>6.0020300984156404E-3</v>
      </c>
      <c r="H34" s="3">
        <v>1987.3282442748091</v>
      </c>
      <c r="I34" s="3">
        <v>860.41843971631204</v>
      </c>
      <c r="J34" s="3">
        <v>1126.9098045584969</v>
      </c>
      <c r="K34" s="4">
        <v>2718.5026632115769</v>
      </c>
      <c r="L34" s="4">
        <v>1840.8266394516061</v>
      </c>
      <c r="M34" s="4">
        <v>4.0279507279668918</v>
      </c>
      <c r="N34" s="4">
        <v>7.3187580909933793E-5</v>
      </c>
      <c r="O34" s="4">
        <v>8.5427532181134102E-5</v>
      </c>
      <c r="P34" t="s">
        <v>25</v>
      </c>
    </row>
    <row r="35" spans="1:16" x14ac:dyDescent="0.3">
      <c r="A35" s="1">
        <v>32</v>
      </c>
      <c r="B35" t="s">
        <v>29</v>
      </c>
      <c r="C35">
        <v>112</v>
      </c>
      <c r="D35">
        <v>652</v>
      </c>
      <c r="E35">
        <v>683</v>
      </c>
      <c r="F35">
        <v>1335</v>
      </c>
      <c r="G35" s="2">
        <v>2.9458493313915E-2</v>
      </c>
      <c r="H35" s="3">
        <v>2488.1150306748468</v>
      </c>
      <c r="I35" s="3">
        <v>2776.2415812591512</v>
      </c>
      <c r="J35" s="3">
        <v>-288.12655058430391</v>
      </c>
      <c r="K35" s="4">
        <v>2778.1791825699402</v>
      </c>
      <c r="L35" s="4">
        <v>3057.0408983944249</v>
      </c>
      <c r="M35" s="4">
        <v>-1.7995882822085669</v>
      </c>
      <c r="N35" s="4">
        <v>7.2151736687701182E-2</v>
      </c>
      <c r="O35" s="4">
        <v>0.29865574176722443</v>
      </c>
      <c r="P35" t="s">
        <v>33</v>
      </c>
    </row>
    <row r="36" spans="1:16" x14ac:dyDescent="0.3">
      <c r="A36" s="1">
        <v>33</v>
      </c>
      <c r="B36" t="s">
        <v>29</v>
      </c>
      <c r="C36">
        <v>117</v>
      </c>
      <c r="D36">
        <v>625</v>
      </c>
      <c r="E36">
        <v>587</v>
      </c>
      <c r="F36">
        <v>1212</v>
      </c>
      <c r="G36" s="2">
        <v>2.6744339997352051E-2</v>
      </c>
      <c r="H36" s="3">
        <v>2582.2975999999999</v>
      </c>
      <c r="I36" s="3">
        <v>2592.0868824531522</v>
      </c>
      <c r="J36" s="3">
        <v>-9.7892824531518272</v>
      </c>
      <c r="K36" s="4">
        <v>2835.004503186402</v>
      </c>
      <c r="L36" s="4">
        <v>2813.8673296894849</v>
      </c>
      <c r="M36" s="4">
        <v>-6.0293822048770103E-2</v>
      </c>
      <c r="N36" s="4">
        <v>0.95193157884048474</v>
      </c>
      <c r="O36" s="4">
        <v>0.97321862139644966</v>
      </c>
      <c r="P36" t="s">
        <v>33</v>
      </c>
    </row>
    <row r="37" spans="1:16" x14ac:dyDescent="0.3">
      <c r="A37" s="1">
        <v>34</v>
      </c>
      <c r="B37" t="s">
        <v>29</v>
      </c>
      <c r="C37">
        <v>213</v>
      </c>
      <c r="D37">
        <v>232</v>
      </c>
      <c r="E37">
        <v>255</v>
      </c>
      <c r="F37">
        <v>487</v>
      </c>
      <c r="G37" s="2">
        <v>1.0746281830619179E-2</v>
      </c>
      <c r="H37" s="3">
        <v>2977.629310344827</v>
      </c>
      <c r="I37" s="3">
        <v>2857.0588235294122</v>
      </c>
      <c r="J37" s="3">
        <v>120.57048681541571</v>
      </c>
      <c r="K37" s="4">
        <v>2905.494362359007</v>
      </c>
      <c r="L37" s="4">
        <v>2845.245597883285</v>
      </c>
      <c r="M37" s="4">
        <v>0.46236920864028402</v>
      </c>
      <c r="N37" s="4">
        <v>0.64402393024559546</v>
      </c>
      <c r="O37" s="4">
        <v>0.95369527223588757</v>
      </c>
      <c r="P37" t="s">
        <v>33</v>
      </c>
    </row>
    <row r="38" spans="1:16" x14ac:dyDescent="0.3">
      <c r="A38" s="1">
        <v>35</v>
      </c>
      <c r="B38" t="s">
        <v>29</v>
      </c>
      <c r="C38">
        <v>309</v>
      </c>
      <c r="D38">
        <v>240</v>
      </c>
      <c r="E38">
        <v>238</v>
      </c>
      <c r="F38">
        <v>478</v>
      </c>
      <c r="G38" s="2">
        <v>1.0547685246480429E-2</v>
      </c>
      <c r="H38" s="3">
        <v>2706.2791666666672</v>
      </c>
      <c r="I38" s="3">
        <v>3003.7899159663871</v>
      </c>
      <c r="J38" s="3">
        <v>-297.51074929971992</v>
      </c>
      <c r="K38" s="4">
        <v>2814.9398488604011</v>
      </c>
      <c r="L38" s="4">
        <v>3077.161555456405</v>
      </c>
      <c r="M38" s="4">
        <v>-1.103046963213502</v>
      </c>
      <c r="N38" s="4">
        <v>0.27056412338428698</v>
      </c>
      <c r="O38" s="4">
        <v>0.62256372059609055</v>
      </c>
      <c r="P38" t="s">
        <v>33</v>
      </c>
    </row>
    <row r="39" spans="1:16" x14ac:dyDescent="0.3">
      <c r="A39" s="1">
        <v>36</v>
      </c>
      <c r="B39" t="s">
        <v>29</v>
      </c>
      <c r="C39">
        <v>394</v>
      </c>
      <c r="D39">
        <v>104</v>
      </c>
      <c r="E39">
        <v>85</v>
      </c>
      <c r="F39">
        <v>189</v>
      </c>
      <c r="G39" s="2">
        <v>4.1705282669138094E-3</v>
      </c>
      <c r="H39" s="3">
        <v>1229.6442307692309</v>
      </c>
      <c r="I39" s="3">
        <v>1385.094117647059</v>
      </c>
      <c r="J39" s="3">
        <v>-155.44988687782799</v>
      </c>
      <c r="K39" s="4">
        <v>2208.2278398271669</v>
      </c>
      <c r="L39" s="4">
        <v>2443.573191745515</v>
      </c>
      <c r="M39" s="4">
        <v>-0.45885730619405241</v>
      </c>
      <c r="N39" s="4">
        <v>0.64686952030544964</v>
      </c>
      <c r="O39" s="4">
        <v>0.97872970908287238</v>
      </c>
      <c r="P39" t="s">
        <v>33</v>
      </c>
    </row>
    <row r="40" spans="1:16" x14ac:dyDescent="0.3">
      <c r="A40" s="1">
        <v>37</v>
      </c>
      <c r="B40" t="s">
        <v>29</v>
      </c>
      <c r="C40">
        <v>453</v>
      </c>
      <c r="D40">
        <v>1066</v>
      </c>
      <c r="E40">
        <v>1049</v>
      </c>
      <c r="F40">
        <v>2115</v>
      </c>
      <c r="G40" s="2">
        <v>4.6670197272606913E-2</v>
      </c>
      <c r="H40" s="3">
        <v>2501.9662288930581</v>
      </c>
      <c r="I40" s="3">
        <v>2420.4156339370829</v>
      </c>
      <c r="J40" s="3">
        <v>81.550594955975157</v>
      </c>
      <c r="K40" s="4">
        <v>2993.4425401386729</v>
      </c>
      <c r="L40" s="4">
        <v>2890.0880442331732</v>
      </c>
      <c r="M40" s="4">
        <v>0.63723837761386004</v>
      </c>
      <c r="N40" s="4">
        <v>0.5240386192152271</v>
      </c>
      <c r="O40" s="4">
        <v>0.46643637357497741</v>
      </c>
      <c r="P40" t="s">
        <v>33</v>
      </c>
    </row>
    <row r="41" spans="1:16" x14ac:dyDescent="0.3">
      <c r="A41" s="1">
        <v>38</v>
      </c>
      <c r="B41" t="s">
        <v>29</v>
      </c>
      <c r="C41">
        <v>573</v>
      </c>
      <c r="D41">
        <v>177</v>
      </c>
      <c r="E41">
        <v>160</v>
      </c>
      <c r="F41">
        <v>337</v>
      </c>
      <c r="G41" s="2">
        <v>7.4363387616399662E-3</v>
      </c>
      <c r="H41" s="3">
        <v>2929.0451977401131</v>
      </c>
      <c r="I41" s="3">
        <v>2252.35</v>
      </c>
      <c r="J41" s="3">
        <v>676.69519774011314</v>
      </c>
      <c r="K41" s="4">
        <v>3201.0981368955968</v>
      </c>
      <c r="L41" s="4">
        <v>2975.544726198897</v>
      </c>
      <c r="M41" s="4">
        <v>2.0035983261498909</v>
      </c>
      <c r="N41" s="4">
        <v>4.5918053669135518E-2</v>
      </c>
      <c r="O41" s="4">
        <v>6.9952579797794073E-3</v>
      </c>
      <c r="P41" t="s">
        <v>25</v>
      </c>
    </row>
    <row r="42" spans="1:16" x14ac:dyDescent="0.3">
      <c r="A42" s="1">
        <v>39</v>
      </c>
      <c r="B42" t="s">
        <v>29</v>
      </c>
      <c r="C42">
        <v>576</v>
      </c>
      <c r="D42">
        <v>630</v>
      </c>
      <c r="E42">
        <v>657</v>
      </c>
      <c r="F42">
        <v>1287</v>
      </c>
      <c r="G42" s="2">
        <v>2.8399311531841651E-2</v>
      </c>
      <c r="H42" s="3">
        <v>1594.436507936508</v>
      </c>
      <c r="I42" s="3">
        <v>1760.296803652968</v>
      </c>
      <c r="J42" s="3">
        <v>-165.86029571646009</v>
      </c>
      <c r="K42" s="4">
        <v>2683.7272105777388</v>
      </c>
      <c r="L42" s="4">
        <v>2815.0931706853289</v>
      </c>
      <c r="M42" s="4">
        <v>-1.0809980739111431</v>
      </c>
      <c r="N42" s="4">
        <v>0.27990080188577682</v>
      </c>
      <c r="O42" s="4">
        <v>0.34530214152856559</v>
      </c>
      <c r="P42" t="s">
        <v>33</v>
      </c>
    </row>
    <row r="43" spans="1:16" x14ac:dyDescent="0.3">
      <c r="A43" s="1">
        <v>40</v>
      </c>
      <c r="B43" t="s">
        <v>29</v>
      </c>
      <c r="C43">
        <v>801</v>
      </c>
      <c r="D43">
        <v>225</v>
      </c>
      <c r="E43">
        <v>212</v>
      </c>
      <c r="F43">
        <v>437</v>
      </c>
      <c r="G43" s="2">
        <v>9.6429674742927757E-3</v>
      </c>
      <c r="H43" s="3">
        <v>2925.1422222222218</v>
      </c>
      <c r="I43" s="3">
        <v>2980.1556603773579</v>
      </c>
      <c r="J43" s="3">
        <v>-55.0134381551361</v>
      </c>
      <c r="K43" s="4">
        <v>2774.2920633734352</v>
      </c>
      <c r="L43" s="4">
        <v>3049.0744752711098</v>
      </c>
      <c r="M43" s="4">
        <v>-0.19745680498347551</v>
      </c>
      <c r="N43" s="4">
        <v>0.84356231197415732</v>
      </c>
      <c r="O43" s="4">
        <v>0.96421080834342332</v>
      </c>
      <c r="P43" t="s">
        <v>33</v>
      </c>
    </row>
    <row r="44" spans="1:16" x14ac:dyDescent="0.3">
      <c r="A44" s="1">
        <v>41</v>
      </c>
      <c r="B44" t="s">
        <v>29</v>
      </c>
      <c r="C44">
        <v>891</v>
      </c>
      <c r="D44">
        <v>159</v>
      </c>
      <c r="E44">
        <v>167</v>
      </c>
      <c r="F44">
        <v>326</v>
      </c>
      <c r="G44" s="2">
        <v>7.1936096032481573E-3</v>
      </c>
      <c r="H44" s="3">
        <v>2618.949685534591</v>
      </c>
      <c r="I44" s="3">
        <v>2495.4550898203588</v>
      </c>
      <c r="J44" s="3">
        <v>123.49459571423181</v>
      </c>
      <c r="K44" s="4">
        <v>2899.78246412116</v>
      </c>
      <c r="L44" s="4">
        <v>2893.8624077552681</v>
      </c>
      <c r="M44" s="4">
        <v>0.38475547263205367</v>
      </c>
      <c r="N44" s="4">
        <v>0.70067102143357518</v>
      </c>
      <c r="O44" s="4">
        <v>0.2773181173821273</v>
      </c>
      <c r="P44" t="s">
        <v>33</v>
      </c>
    </row>
    <row r="45" spans="1:16" x14ac:dyDescent="0.3">
      <c r="A45" s="1">
        <v>42</v>
      </c>
      <c r="B45" t="s">
        <v>29</v>
      </c>
      <c r="C45">
        <v>900</v>
      </c>
      <c r="D45">
        <v>335</v>
      </c>
      <c r="E45">
        <v>341</v>
      </c>
      <c r="F45">
        <v>676</v>
      </c>
      <c r="G45" s="2">
        <v>1.4916810097532989E-2</v>
      </c>
      <c r="H45" s="3">
        <v>2450.991044776119</v>
      </c>
      <c r="I45" s="3">
        <v>2299.768328445748</v>
      </c>
      <c r="J45" s="3">
        <v>151.22271633037141</v>
      </c>
      <c r="K45" s="4">
        <v>2865.6073558468579</v>
      </c>
      <c r="L45" s="4">
        <v>2878.7741665599242</v>
      </c>
      <c r="M45" s="4">
        <v>0.68441575249583753</v>
      </c>
      <c r="N45" s="4">
        <v>0.49394793518322899</v>
      </c>
      <c r="O45" s="4">
        <v>0.43115773410878627</v>
      </c>
      <c r="P45" t="s">
        <v>33</v>
      </c>
    </row>
    <row r="46" spans="1:16" x14ac:dyDescent="0.3">
      <c r="A46" s="1">
        <v>43</v>
      </c>
      <c r="B46" t="s">
        <v>36</v>
      </c>
      <c r="C46">
        <v>80</v>
      </c>
      <c r="D46">
        <v>844</v>
      </c>
      <c r="E46">
        <v>880</v>
      </c>
      <c r="F46">
        <v>1724</v>
      </c>
      <c r="G46" s="2">
        <v>3.8042279006134418E-2</v>
      </c>
      <c r="H46" s="3">
        <v>2517.3305687203788</v>
      </c>
      <c r="I46" s="3">
        <v>2511.9727272727268</v>
      </c>
      <c r="J46" s="3">
        <v>5.3578414476519356</v>
      </c>
      <c r="K46" s="4">
        <v>2797.1230332385999</v>
      </c>
      <c r="L46" s="4">
        <v>2824.719932223567</v>
      </c>
      <c r="M46" s="4">
        <v>3.9558086467205961E-2</v>
      </c>
      <c r="N46" s="4">
        <v>0.96845002895143795</v>
      </c>
      <c r="O46" s="4">
        <v>0.56755298273279486</v>
      </c>
      <c r="P46" t="s">
        <v>33</v>
      </c>
    </row>
    <row r="47" spans="1:16" x14ac:dyDescent="0.3">
      <c r="A47" s="1">
        <v>44</v>
      </c>
      <c r="B47" t="s">
        <v>36</v>
      </c>
      <c r="C47">
        <v>82</v>
      </c>
      <c r="D47">
        <v>169</v>
      </c>
      <c r="E47">
        <v>229</v>
      </c>
      <c r="F47">
        <v>398</v>
      </c>
      <c r="G47" s="2">
        <v>8.7823822763581794E-3</v>
      </c>
      <c r="H47" s="3">
        <v>2586.0118343195272</v>
      </c>
      <c r="I47" s="3">
        <v>2655.6724890829701</v>
      </c>
      <c r="J47" s="3">
        <v>-69.660654763442835</v>
      </c>
      <c r="K47" s="4">
        <v>2676.4355627004538</v>
      </c>
      <c r="L47" s="4">
        <v>2929.3636863964912</v>
      </c>
      <c r="M47" s="4">
        <v>-0.2431728557168128</v>
      </c>
      <c r="N47" s="4">
        <v>0.80799740556960586</v>
      </c>
      <c r="O47" s="4">
        <v>0.66576384381218334</v>
      </c>
      <c r="P47" t="s">
        <v>33</v>
      </c>
    </row>
    <row r="48" spans="1:16" x14ac:dyDescent="0.3">
      <c r="A48" s="1">
        <v>45</v>
      </c>
      <c r="B48" t="s">
        <v>37</v>
      </c>
      <c r="C48">
        <v>69</v>
      </c>
      <c r="D48">
        <v>75</v>
      </c>
      <c r="E48">
        <v>78</v>
      </c>
      <c r="F48">
        <v>153</v>
      </c>
      <c r="G48" s="2">
        <v>3.3761419303587979E-3</v>
      </c>
      <c r="H48" s="3">
        <v>1171.4533333333329</v>
      </c>
      <c r="I48" s="3">
        <v>600.15384615384619</v>
      </c>
      <c r="J48" s="3">
        <v>571.29948717948719</v>
      </c>
      <c r="K48" s="4">
        <v>2578.1041027632468</v>
      </c>
      <c r="L48" s="4">
        <v>1690.1397550523429</v>
      </c>
      <c r="M48" s="4">
        <v>1.6270604929283119</v>
      </c>
      <c r="N48" s="4">
        <v>0.105809212549273</v>
      </c>
      <c r="O48" s="4">
        <v>0.24367247406936429</v>
      </c>
      <c r="P48" t="s">
        <v>33</v>
      </c>
    </row>
    <row r="49" spans="1:16" x14ac:dyDescent="0.3">
      <c r="A49" s="1">
        <v>46</v>
      </c>
      <c r="B49" t="s">
        <v>38</v>
      </c>
      <c r="C49">
        <v>72</v>
      </c>
      <c r="D49">
        <v>609</v>
      </c>
      <c r="E49">
        <v>639</v>
      </c>
      <c r="F49">
        <v>1248</v>
      </c>
      <c r="G49" s="2">
        <v>2.7538726333907061E-2</v>
      </c>
      <c r="H49" s="3">
        <v>2371.4334975369461</v>
      </c>
      <c r="I49" s="3">
        <v>2523.3755868544599</v>
      </c>
      <c r="J49" s="3">
        <v>-151.9420893175143</v>
      </c>
      <c r="K49" s="4">
        <v>2906.8244575313529</v>
      </c>
      <c r="L49" s="4">
        <v>2795.9171755336051</v>
      </c>
      <c r="M49" s="4">
        <v>-0.94123363535756777</v>
      </c>
      <c r="N49" s="4">
        <v>0.3467675852041211</v>
      </c>
      <c r="O49" s="4">
        <v>0.14742298004096141</v>
      </c>
      <c r="P49" t="s">
        <v>33</v>
      </c>
    </row>
    <row r="50" spans="1:16" x14ac:dyDescent="0.3">
      <c r="A50" s="1">
        <v>47</v>
      </c>
      <c r="B50" t="s">
        <v>38</v>
      </c>
      <c r="C50">
        <v>73</v>
      </c>
      <c r="D50">
        <v>187</v>
      </c>
      <c r="E50">
        <v>167</v>
      </c>
      <c r="F50">
        <v>354</v>
      </c>
      <c r="G50" s="2">
        <v>7.8114656427909438E-3</v>
      </c>
      <c r="H50" s="3">
        <v>2092.181818181818</v>
      </c>
      <c r="I50" s="3">
        <v>2521.958083832335</v>
      </c>
      <c r="J50" s="3">
        <v>-429.77626565051742</v>
      </c>
      <c r="K50" s="4">
        <v>2530.2746480809951</v>
      </c>
      <c r="L50" s="4">
        <v>2875.45963293559</v>
      </c>
      <c r="M50" s="4">
        <v>-1.4958446791905911</v>
      </c>
      <c r="N50" s="4">
        <v>0.13559014690618429</v>
      </c>
      <c r="O50" s="4">
        <v>0.13794533700947481</v>
      </c>
      <c r="P50" t="s">
        <v>33</v>
      </c>
    </row>
    <row r="51" spans="1:16" x14ac:dyDescent="0.3">
      <c r="A51" s="1">
        <v>48</v>
      </c>
      <c r="B51" t="s">
        <v>39</v>
      </c>
      <c r="C51">
        <v>88</v>
      </c>
      <c r="D51">
        <v>190</v>
      </c>
      <c r="E51">
        <v>167</v>
      </c>
      <c r="F51">
        <v>357</v>
      </c>
      <c r="G51" s="2">
        <v>7.8776645041705277E-3</v>
      </c>
      <c r="H51" s="3">
        <v>2902.410526315789</v>
      </c>
      <c r="I51" s="3">
        <v>2439.4610778443121</v>
      </c>
      <c r="J51" s="3">
        <v>462.94944847147781</v>
      </c>
      <c r="K51" s="4">
        <v>3074.648886892026</v>
      </c>
      <c r="L51" s="4">
        <v>2689.3430530913829</v>
      </c>
      <c r="M51" s="4">
        <v>1.5045563456740749</v>
      </c>
      <c r="N51" s="4">
        <v>0.1333273246710206</v>
      </c>
      <c r="O51" s="4">
        <v>0.23675311799785539</v>
      </c>
      <c r="P51" t="s">
        <v>33</v>
      </c>
    </row>
    <row r="52" spans="1:16" x14ac:dyDescent="0.3">
      <c r="A52" s="1">
        <v>49</v>
      </c>
      <c r="B52" t="s">
        <v>40</v>
      </c>
      <c r="C52">
        <v>19</v>
      </c>
      <c r="D52">
        <v>130</v>
      </c>
      <c r="E52">
        <v>146</v>
      </c>
      <c r="F52">
        <v>276</v>
      </c>
      <c r="G52" s="2">
        <v>6.0902952469217529E-3</v>
      </c>
      <c r="H52" s="3">
        <v>2043.823076923077</v>
      </c>
      <c r="I52" s="3">
        <v>1743.3767123287671</v>
      </c>
      <c r="J52" s="3">
        <v>300.4463645943099</v>
      </c>
      <c r="K52" s="4">
        <v>2442.2667875313782</v>
      </c>
      <c r="L52" s="4">
        <v>2891.3333593759398</v>
      </c>
      <c r="M52" s="4">
        <v>0.92645906346779439</v>
      </c>
      <c r="N52" s="4">
        <v>0.35502276486047568</v>
      </c>
      <c r="O52" s="4">
        <v>1.4518259322133289E-2</v>
      </c>
      <c r="P52" t="s">
        <v>33</v>
      </c>
    </row>
    <row r="53" spans="1:16" x14ac:dyDescent="0.3">
      <c r="H53" s="3">
        <f>AVERAGE(H2:H52)</f>
        <v>2458.0122313050642</v>
      </c>
      <c r="I53" s="3">
        <f>AVERAGE(I2:I52)</f>
        <v>2224.2089775627601</v>
      </c>
      <c r="J53" s="3">
        <f>H53-I53</f>
        <v>233.80325374230415</v>
      </c>
    </row>
  </sheetData>
  <autoFilter ref="A1:P52" xr:uid="{00000000-0001-0000-0400-000000000000}"/>
  <conditionalFormatting sqref="J2:J5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H2:H52">
    <cfRule type="colorScale" priority="4">
      <colorScale>
        <cfvo type="min"/>
        <cfvo type="max"/>
        <color rgb="FFFFEF9C"/>
        <color rgb="FF63BE7B"/>
      </colorScale>
    </cfRule>
  </conditionalFormatting>
  <conditionalFormatting sqref="G2:G52">
    <cfRule type="colorScale" priority="3">
      <colorScale>
        <cfvo type="min"/>
        <cfvo type="max"/>
        <color rgb="FFFCFCFF"/>
        <color rgb="FFF8696B"/>
      </colorScale>
    </cfRule>
  </conditionalFormatting>
  <conditionalFormatting sqref="I2:I52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sqref="A1:H3"/>
    </sheetView>
  </sheetViews>
  <sheetFormatPr defaultRowHeight="14.4" x14ac:dyDescent="0.3"/>
  <cols>
    <col min="2" max="2" width="15.109375" bestFit="1" customWidth="1"/>
    <col min="3" max="4" width="12.88671875" style="47" customWidth="1"/>
    <col min="5" max="7" width="12.88671875" customWidth="1"/>
    <col min="8" max="8" width="20.33203125" customWidth="1"/>
  </cols>
  <sheetData>
    <row r="1" spans="1:8" ht="15" thickBot="1" x14ac:dyDescent="0.35">
      <c r="B1" s="49" t="s">
        <v>0</v>
      </c>
      <c r="C1" s="50" t="s">
        <v>1</v>
      </c>
      <c r="D1" s="50" t="s">
        <v>2</v>
      </c>
      <c r="E1" s="51" t="s">
        <v>3</v>
      </c>
      <c r="F1" s="51" t="s">
        <v>4</v>
      </c>
      <c r="G1" s="51" t="s">
        <v>15</v>
      </c>
      <c r="H1" s="52" t="s">
        <v>5</v>
      </c>
    </row>
    <row r="2" spans="1:8" ht="15" thickTop="1" x14ac:dyDescent="0.3">
      <c r="A2" s="48">
        <v>0</v>
      </c>
      <c r="B2" s="53">
        <v>1099</v>
      </c>
      <c r="C2" s="45">
        <v>0</v>
      </c>
      <c r="D2" s="45">
        <v>3610847</v>
      </c>
      <c r="E2" s="39">
        <v>0</v>
      </c>
      <c r="F2" s="39">
        <v>1401</v>
      </c>
      <c r="G2" s="39">
        <f>SUM(E2:F2)</f>
        <v>1401</v>
      </c>
      <c r="H2" s="54" t="s">
        <v>6</v>
      </c>
    </row>
    <row r="3" spans="1:8" x14ac:dyDescent="0.3">
      <c r="A3" s="48">
        <v>1</v>
      </c>
      <c r="B3" s="55">
        <v>866</v>
      </c>
      <c r="C3" s="46">
        <v>0</v>
      </c>
      <c r="D3" s="46">
        <v>3407322</v>
      </c>
      <c r="E3" s="38">
        <v>0</v>
      </c>
      <c r="F3" s="38">
        <v>1337</v>
      </c>
      <c r="G3" s="39">
        <f>SUM(E3:F3)</f>
        <v>1337</v>
      </c>
      <c r="H3" s="56" t="s">
        <v>7</v>
      </c>
    </row>
    <row r="4" spans="1:8" x14ac:dyDescent="0.3">
      <c r="A4" s="48">
        <v>2</v>
      </c>
      <c r="B4" s="55">
        <v>1015</v>
      </c>
      <c r="C4" s="46">
        <v>0</v>
      </c>
      <c r="D4" s="46">
        <v>2681186</v>
      </c>
      <c r="E4" s="38">
        <v>0</v>
      </c>
      <c r="F4" s="38">
        <v>1183</v>
      </c>
      <c r="G4" s="39">
        <f>SUM(E4:F4)</f>
        <v>1183</v>
      </c>
      <c r="H4" s="56" t="s">
        <v>6</v>
      </c>
    </row>
    <row r="5" spans="1:8" x14ac:dyDescent="0.3">
      <c r="A5" s="48">
        <v>3</v>
      </c>
      <c r="B5" s="55">
        <v>800</v>
      </c>
      <c r="C5" s="46">
        <v>0</v>
      </c>
      <c r="D5" s="46">
        <v>2702260</v>
      </c>
      <c r="E5" s="38">
        <v>0</v>
      </c>
      <c r="F5" s="38">
        <v>1131</v>
      </c>
      <c r="G5" s="39">
        <f>SUM(E5:F5)</f>
        <v>1131</v>
      </c>
      <c r="H5" s="56" t="s">
        <v>7</v>
      </c>
    </row>
    <row r="6" spans="1:8" x14ac:dyDescent="0.3">
      <c r="A6" s="48">
        <v>4</v>
      </c>
      <c r="B6" s="55">
        <v>46</v>
      </c>
      <c r="C6" s="46">
        <v>0</v>
      </c>
      <c r="D6" s="46">
        <v>1247918</v>
      </c>
      <c r="E6" s="38">
        <v>557</v>
      </c>
      <c r="F6" s="38">
        <v>529</v>
      </c>
      <c r="G6" s="39">
        <f>SUM(E6:F6)</f>
        <v>1086</v>
      </c>
      <c r="H6" s="56" t="s">
        <v>8</v>
      </c>
    </row>
    <row r="7" spans="1:8" x14ac:dyDescent="0.3">
      <c r="A7" s="48">
        <v>5</v>
      </c>
      <c r="B7" s="55">
        <v>228</v>
      </c>
      <c r="C7" s="46">
        <v>1842578</v>
      </c>
      <c r="D7" s="46">
        <v>0</v>
      </c>
      <c r="E7" s="38">
        <v>870</v>
      </c>
      <c r="F7" s="38">
        <v>0</v>
      </c>
      <c r="G7" s="39">
        <f>SUM(E7:F7)</f>
        <v>870</v>
      </c>
      <c r="H7" s="56" t="s">
        <v>7</v>
      </c>
    </row>
    <row r="8" spans="1:8" x14ac:dyDescent="0.3">
      <c r="A8" s="48">
        <v>6</v>
      </c>
      <c r="B8" s="55">
        <v>810</v>
      </c>
      <c r="C8" s="46">
        <v>0</v>
      </c>
      <c r="D8" s="46">
        <v>1613881</v>
      </c>
      <c r="E8" s="38">
        <v>0</v>
      </c>
      <c r="F8" s="38">
        <v>678</v>
      </c>
      <c r="G8" s="39">
        <f>SUM(E8:F8)</f>
        <v>678</v>
      </c>
      <c r="H8" s="56" t="s">
        <v>7</v>
      </c>
    </row>
    <row r="9" spans="1:8" x14ac:dyDescent="0.3">
      <c r="A9" s="48">
        <v>7</v>
      </c>
      <c r="B9" s="55">
        <v>603</v>
      </c>
      <c r="C9" s="46">
        <v>1506495</v>
      </c>
      <c r="D9" s="46">
        <v>0</v>
      </c>
      <c r="E9" s="38">
        <v>647</v>
      </c>
      <c r="F9" s="38">
        <v>0</v>
      </c>
      <c r="G9" s="39">
        <f>SUM(E9:F9)</f>
        <v>647</v>
      </c>
      <c r="H9" s="56" t="s">
        <v>7</v>
      </c>
    </row>
    <row r="10" spans="1:8" x14ac:dyDescent="0.3">
      <c r="A10" s="48">
        <v>8</v>
      </c>
      <c r="B10" s="55">
        <v>739</v>
      </c>
      <c r="C10" s="46">
        <v>2238438</v>
      </c>
      <c r="D10" s="46">
        <v>0</v>
      </c>
      <c r="E10" s="38">
        <v>525</v>
      </c>
      <c r="F10" s="38">
        <v>0</v>
      </c>
      <c r="G10" s="39">
        <f>SUM(E10:F10)</f>
        <v>525</v>
      </c>
      <c r="H10" s="56" t="s">
        <v>7</v>
      </c>
    </row>
    <row r="11" spans="1:8" x14ac:dyDescent="0.3">
      <c r="A11" s="48">
        <v>9</v>
      </c>
      <c r="B11" s="55">
        <v>26</v>
      </c>
      <c r="C11" s="46">
        <v>0</v>
      </c>
      <c r="D11" s="46">
        <v>0</v>
      </c>
      <c r="E11" s="38">
        <v>239</v>
      </c>
      <c r="F11" s="38">
        <v>195</v>
      </c>
      <c r="G11" s="39">
        <f>SUM(E11:F11)</f>
        <v>434</v>
      </c>
      <c r="H11" s="56" t="s">
        <v>9</v>
      </c>
    </row>
    <row r="12" spans="1:8" x14ac:dyDescent="0.3">
      <c r="A12" s="48">
        <v>10</v>
      </c>
      <c r="B12" s="55">
        <v>1</v>
      </c>
      <c r="C12" s="46">
        <v>0</v>
      </c>
      <c r="D12" s="46">
        <v>0</v>
      </c>
      <c r="E12" s="38">
        <v>93</v>
      </c>
      <c r="F12" s="38">
        <v>74</v>
      </c>
      <c r="G12" s="39">
        <f>SUM(E12:F12)</f>
        <v>167</v>
      </c>
      <c r="H12" s="56" t="s">
        <v>13</v>
      </c>
    </row>
    <row r="13" spans="1:8" x14ac:dyDescent="0.3">
      <c r="A13" s="48">
        <v>11</v>
      </c>
      <c r="B13" s="55">
        <v>23</v>
      </c>
      <c r="C13" s="46">
        <v>0</v>
      </c>
      <c r="D13" s="46">
        <v>0</v>
      </c>
      <c r="E13" s="38">
        <v>86</v>
      </c>
      <c r="F13" s="38">
        <v>71</v>
      </c>
      <c r="G13" s="39">
        <f>SUM(E13:F13)</f>
        <v>157</v>
      </c>
      <c r="H13" s="56" t="s">
        <v>11</v>
      </c>
    </row>
    <row r="14" spans="1:8" x14ac:dyDescent="0.3">
      <c r="A14" s="48">
        <v>12</v>
      </c>
      <c r="B14" s="55">
        <v>13</v>
      </c>
      <c r="C14" s="46">
        <v>0</v>
      </c>
      <c r="D14" s="46">
        <v>0</v>
      </c>
      <c r="E14" s="38">
        <v>78</v>
      </c>
      <c r="F14" s="38">
        <v>70</v>
      </c>
      <c r="G14" s="39">
        <f>SUM(E14:F14)</f>
        <v>148</v>
      </c>
      <c r="H14" s="56" t="s">
        <v>14</v>
      </c>
    </row>
    <row r="15" spans="1:8" x14ac:dyDescent="0.3">
      <c r="A15" s="48">
        <v>13</v>
      </c>
      <c r="B15" s="55">
        <v>7</v>
      </c>
      <c r="C15" s="46">
        <v>0</v>
      </c>
      <c r="D15" s="46">
        <v>0</v>
      </c>
      <c r="E15" s="38">
        <v>76</v>
      </c>
      <c r="F15" s="38">
        <v>71</v>
      </c>
      <c r="G15" s="39">
        <f>SUM(E15:F15)</f>
        <v>147</v>
      </c>
      <c r="H15" s="56" t="s">
        <v>10</v>
      </c>
    </row>
    <row r="16" spans="1:8" ht="15" thickBot="1" x14ac:dyDescent="0.35">
      <c r="A16" s="48">
        <v>14</v>
      </c>
      <c r="B16" s="57">
        <v>4</v>
      </c>
      <c r="C16" s="58">
        <v>0</v>
      </c>
      <c r="D16" s="58">
        <v>0</v>
      </c>
      <c r="E16" s="59">
        <v>62</v>
      </c>
      <c r="F16" s="59">
        <v>65</v>
      </c>
      <c r="G16" s="60">
        <f>SUM(E16:F16)</f>
        <v>127</v>
      </c>
      <c r="H16" s="61" t="s">
        <v>12</v>
      </c>
    </row>
  </sheetData>
  <sortState xmlns:xlrd2="http://schemas.microsoft.com/office/spreadsheetml/2017/richdata2" ref="B2:H16">
    <sortCondition descending="1" ref="G2:G1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Positive</vt:lpstr>
      <vt:lpstr>Negative</vt:lpstr>
      <vt:lpstr>No_diff</vt:lpstr>
      <vt:lpstr>Total_results</vt:lpstr>
      <vt:lpstr>Deleted_TP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Ольга Арина</cp:lastModifiedBy>
  <dcterms:created xsi:type="dcterms:W3CDTF">2023-05-16T08:35:59Z</dcterms:created>
  <dcterms:modified xsi:type="dcterms:W3CDTF">2023-05-16T13:28:39Z</dcterms:modified>
</cp:coreProperties>
</file>