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4.xml" ContentType="application/vnd.openxmlformats-officedocument.spreadsheetml.comments+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15" windowWidth="15600" windowHeight="11070" tabRatio="847" firstSheet="3" activeTab="9"/>
  </bookViews>
  <sheets>
    <sheet name="Instructions" sheetId="7" r:id="rId1"/>
    <sheet name="Infiltration Rates Reference" sheetId="15" r:id="rId2"/>
    <sheet name="Simulation Assumptions" sheetId="1" r:id="rId3"/>
    <sheet name="Proposed ECMs" sheetId="3" r:id="rId4"/>
    <sheet name="District Heating" sheetId="8" r:id="rId5"/>
    <sheet name="Demolition and New Construction" sheetId="5" r:id="rId6"/>
    <sheet name="Costs" sheetId="6" r:id="rId7"/>
    <sheet name="Planning" sheetId="9" r:id="rId8"/>
    <sheet name="Project team - assumptions" sheetId="11" r:id="rId9"/>
    <sheet name="cl_modelling_assumptions" sheetId="2" r:id="rId10"/>
    <sheet name="Infiltration Rates" sheetId="4" r:id="rId11"/>
    <sheet name="Indexes" sheetId="12" r:id="rId12"/>
    <sheet name="Equipment_Efficiencies" sheetId="13" r:id="rId13"/>
    <sheet name="Schedules" sheetId="14" r:id="rId14"/>
  </sheets>
  <definedNames>
    <definedName name="BTAPConstructionSets" localSheetId="1">Indexes!#REF!</definedName>
    <definedName name="BTAPConstructionSets">Indexes!#REF!</definedName>
    <definedName name="BuildingData">Indexes!$B$2:$C$13</definedName>
    <definedName name="BuildingInformation">Indexes!$B$1:$C$1</definedName>
    <definedName name="CLBuildingTypes">Indexes!$A$2:$A$13</definedName>
    <definedName name="CLVintages">Indexes!$A$16:$A$19</definedName>
    <definedName name="ColdLakeBuidingTypes">Indexes!$A$2:$A$13</definedName>
    <definedName name="ColdLakeBuildingTypes">Indexes!$A$2:$A$13</definedName>
    <definedName name="EfficiencyVintages">Equipment_Efficiencies!$B$1:$E$1</definedName>
    <definedName name="equipment_efficiencies">Equipment_Efficiencies!$B$2:$E$5</definedName>
    <definedName name="InfiltrationBuildingType" localSheetId="1">'Infiltration Rates Reference'!$A$6:$A$30</definedName>
    <definedName name="InfiltrationBuildingType">'Infiltration Rates'!$A$6:$A$30</definedName>
    <definedName name="InfiltrationRates" localSheetId="1">'Infiltration Rates Reference'!$B$6:$E$30</definedName>
    <definedName name="InfiltrationRates">'Infiltration Rates'!$B$6:$E$30</definedName>
    <definedName name="InfiltrationVintages" localSheetId="1">'Infiltration Rates Reference'!$B$5:$E$5</definedName>
    <definedName name="InfiltrationVintages">'Infiltration Rates'!$B$5:$E$5</definedName>
    <definedName name="osm_file_names">Indexes!$C$2:$C$13</definedName>
    <definedName name="pump_fan_type">Equipment_Efficiencies!$A$2:$A$5</definedName>
    <definedName name="schedule_names">Schedules!$A$2:$A$4</definedName>
  </definedNames>
  <calcPr calcId="145621"/>
</workbook>
</file>

<file path=xl/calcChain.xml><?xml version="1.0" encoding="utf-8"?>
<calcChain xmlns="http://schemas.openxmlformats.org/spreadsheetml/2006/main">
  <c r="A3" i="2" l="1"/>
  <c r="A4" i="2"/>
  <c r="A7" i="2"/>
  <c r="A5" i="2"/>
  <c r="A6" i="2"/>
  <c r="A9" i="2"/>
  <c r="A8" i="2"/>
  <c r="A12" i="2"/>
  <c r="A10" i="2"/>
  <c r="A11" i="2"/>
  <c r="A13" i="2"/>
  <c r="A15" i="2"/>
  <c r="A14" i="2"/>
  <c r="A16" i="2"/>
  <c r="A17" i="2"/>
  <c r="A18" i="2"/>
  <c r="A19" i="2"/>
  <c r="A23" i="2"/>
  <c r="A20" i="2"/>
  <c r="A21" i="2"/>
  <c r="A22" i="2"/>
  <c r="A26" i="2"/>
  <c r="A24" i="2"/>
  <c r="A25" i="2"/>
  <c r="A28" i="2"/>
  <c r="A27" i="2"/>
  <c r="A2" i="2"/>
  <c r="M3" i="2" l="1"/>
  <c r="M4" i="2"/>
  <c r="M7" i="2"/>
  <c r="M5" i="2"/>
  <c r="M6" i="2"/>
  <c r="M9" i="2"/>
  <c r="M8" i="2"/>
  <c r="M12" i="2"/>
  <c r="M10" i="2"/>
  <c r="M11" i="2"/>
  <c r="M13" i="2"/>
  <c r="M15" i="2"/>
  <c r="M14" i="2"/>
  <c r="M16" i="2"/>
  <c r="M17" i="2"/>
  <c r="M18" i="2"/>
  <c r="M19" i="2"/>
  <c r="M23" i="2"/>
  <c r="M20" i="2"/>
  <c r="M21" i="2"/>
  <c r="M22" i="2"/>
  <c r="M26" i="2"/>
  <c r="M24" i="2"/>
  <c r="M25" i="2"/>
  <c r="M28" i="2"/>
  <c r="M27" i="2"/>
  <c r="M2" i="2"/>
  <c r="K2" i="2"/>
  <c r="K3" i="2"/>
  <c r="K4" i="2"/>
  <c r="K7" i="2"/>
  <c r="K5" i="2"/>
  <c r="K6" i="2"/>
  <c r="K9" i="2"/>
  <c r="K8" i="2"/>
  <c r="K12" i="2"/>
  <c r="K10" i="2"/>
  <c r="K11" i="2"/>
  <c r="K13" i="2"/>
  <c r="K15" i="2"/>
  <c r="K14" i="2"/>
  <c r="K16" i="2"/>
  <c r="K17" i="2"/>
  <c r="K18" i="2"/>
  <c r="K19" i="2"/>
  <c r="K23" i="2"/>
  <c r="K20" i="2"/>
  <c r="K21" i="2"/>
  <c r="K22" i="2"/>
  <c r="K26" i="2"/>
  <c r="K24" i="2"/>
  <c r="K25" i="2"/>
  <c r="K28" i="2"/>
  <c r="K27" i="2"/>
  <c r="E19" i="2"/>
  <c r="D19" i="2"/>
  <c r="C79" i="15"/>
  <c r="E78" i="15"/>
  <c r="E77" i="15"/>
  <c r="E76" i="15"/>
  <c r="E75" i="15"/>
  <c r="E74" i="15"/>
  <c r="E73" i="15"/>
  <c r="E72" i="15"/>
  <c r="E71" i="15"/>
  <c r="E70" i="15"/>
  <c r="E69" i="15"/>
  <c r="E68" i="15"/>
  <c r="E67" i="15"/>
  <c r="E66" i="15"/>
  <c r="E65" i="15"/>
  <c r="E64" i="15"/>
  <c r="E63" i="15"/>
  <c r="E62" i="15"/>
  <c r="E61" i="15"/>
  <c r="E60" i="15"/>
  <c r="E59" i="15"/>
  <c r="C53" i="15"/>
  <c r="E49" i="15"/>
  <c r="E48" i="15"/>
  <c r="E47" i="15"/>
  <c r="E46" i="15"/>
  <c r="E45" i="15"/>
  <c r="E44" i="15"/>
  <c r="E43" i="15"/>
  <c r="E42" i="15"/>
  <c r="E41" i="15"/>
  <c r="E40" i="15"/>
  <c r="E39" i="15"/>
  <c r="E38" i="15"/>
  <c r="E37" i="15"/>
  <c r="E4" i="2"/>
  <c r="E7" i="2"/>
  <c r="E5" i="2"/>
  <c r="E6" i="2"/>
  <c r="E9" i="2"/>
  <c r="E8" i="2"/>
  <c r="E12" i="2"/>
  <c r="E10" i="2"/>
  <c r="E11" i="2"/>
  <c r="E15" i="2"/>
  <c r="E13" i="2"/>
  <c r="E14" i="2"/>
  <c r="E16" i="2"/>
  <c r="E17" i="2"/>
  <c r="E18" i="2"/>
  <c r="E23" i="2"/>
  <c r="E20" i="2"/>
  <c r="E21" i="2"/>
  <c r="E22" i="2"/>
  <c r="E26" i="2"/>
  <c r="E24" i="2"/>
  <c r="E25" i="2"/>
  <c r="E28" i="2"/>
  <c r="E27" i="2"/>
  <c r="E3" i="2"/>
  <c r="E2" i="2"/>
  <c r="D4" i="2"/>
  <c r="D7" i="2"/>
  <c r="D5" i="2"/>
  <c r="D6" i="2"/>
  <c r="D9" i="2"/>
  <c r="D8" i="2"/>
  <c r="D12" i="2"/>
  <c r="D10" i="2"/>
  <c r="D11" i="2"/>
  <c r="D15" i="2"/>
  <c r="D13" i="2"/>
  <c r="D14" i="2"/>
  <c r="D16" i="2"/>
  <c r="D17" i="2"/>
  <c r="D18" i="2"/>
  <c r="D23" i="2"/>
  <c r="D20" i="2"/>
  <c r="D21" i="2"/>
  <c r="D22" i="2"/>
  <c r="D26" i="2"/>
  <c r="D24" i="2"/>
  <c r="D25" i="2"/>
  <c r="D28" i="2"/>
  <c r="D27" i="2"/>
  <c r="D3" i="2"/>
  <c r="D2" i="2"/>
  <c r="AC4" i="2"/>
  <c r="AC7" i="2"/>
  <c r="AC5" i="2"/>
  <c r="AC6" i="2"/>
  <c r="AC9" i="2"/>
  <c r="AC8" i="2"/>
  <c r="AC12" i="2"/>
  <c r="AC10" i="2"/>
  <c r="AC11" i="2"/>
  <c r="AC15" i="2"/>
  <c r="AC13" i="2"/>
  <c r="AC14" i="2"/>
  <c r="AC16" i="2"/>
  <c r="AC17" i="2"/>
  <c r="AC18" i="2"/>
  <c r="AC23" i="2"/>
  <c r="AC20" i="2"/>
  <c r="AC21" i="2"/>
  <c r="AC22" i="2"/>
  <c r="AC26" i="2"/>
  <c r="AC24" i="2"/>
  <c r="AC25" i="2"/>
  <c r="AC28" i="2"/>
  <c r="AC27" i="2"/>
  <c r="AC3" i="2"/>
  <c r="AC19" i="2"/>
  <c r="AC2" i="2"/>
  <c r="AD2" i="2"/>
  <c r="AE4" i="2"/>
  <c r="AF4" i="2"/>
  <c r="AE7" i="2"/>
  <c r="AF7" i="2"/>
  <c r="AE5" i="2"/>
  <c r="AF5" i="2"/>
  <c r="AE6" i="2"/>
  <c r="AF6" i="2"/>
  <c r="AE9" i="2"/>
  <c r="AF9" i="2"/>
  <c r="AE8" i="2"/>
  <c r="AF8" i="2"/>
  <c r="AE12" i="2"/>
  <c r="AF12" i="2"/>
  <c r="AE10" i="2"/>
  <c r="AF10" i="2"/>
  <c r="AE11" i="2"/>
  <c r="AF11" i="2"/>
  <c r="AE15" i="2"/>
  <c r="AF15" i="2"/>
  <c r="AE13" i="2"/>
  <c r="AF13" i="2"/>
  <c r="AE14" i="2"/>
  <c r="AF14" i="2"/>
  <c r="AE16" i="2"/>
  <c r="AF16" i="2"/>
  <c r="AE17" i="2"/>
  <c r="AF17" i="2"/>
  <c r="AE18" i="2"/>
  <c r="AF18" i="2"/>
  <c r="AE23" i="2"/>
  <c r="AF23" i="2"/>
  <c r="AE20" i="2"/>
  <c r="AF20" i="2"/>
  <c r="AE21" i="2"/>
  <c r="AF21" i="2"/>
  <c r="AE22" i="2"/>
  <c r="AF22" i="2"/>
  <c r="AE26" i="2"/>
  <c r="AF26" i="2"/>
  <c r="AE24" i="2"/>
  <c r="AF24" i="2"/>
  <c r="AE25" i="2"/>
  <c r="AF25" i="2"/>
  <c r="AE28" i="2"/>
  <c r="AF28" i="2"/>
  <c r="AE27" i="2"/>
  <c r="AF27" i="2"/>
  <c r="AE3" i="2"/>
  <c r="AF3" i="2"/>
  <c r="AE19" i="2"/>
  <c r="AF19" i="2"/>
  <c r="AF2" i="2"/>
  <c r="AE2" i="2"/>
  <c r="AD4" i="2"/>
  <c r="AD7" i="2"/>
  <c r="AD5" i="2"/>
  <c r="AD6" i="2"/>
  <c r="AD9" i="2"/>
  <c r="AD8" i="2"/>
  <c r="AD12" i="2"/>
  <c r="AD10" i="2"/>
  <c r="AD11" i="2"/>
  <c r="AD15" i="2"/>
  <c r="AD13" i="2"/>
  <c r="AD14" i="2"/>
  <c r="AD16" i="2"/>
  <c r="AD17" i="2"/>
  <c r="AD18" i="2"/>
  <c r="AD23" i="2"/>
  <c r="AD20" i="2"/>
  <c r="AD21" i="2"/>
  <c r="AD22" i="2"/>
  <c r="AD26" i="2"/>
  <c r="AD24" i="2"/>
  <c r="AD25" i="2"/>
  <c r="AD28" i="2"/>
  <c r="AD27" i="2"/>
  <c r="AD3" i="2"/>
  <c r="AD19" i="2"/>
  <c r="AB4" i="2"/>
  <c r="AB7" i="2"/>
  <c r="AB5" i="2"/>
  <c r="AB6" i="2"/>
  <c r="AB9" i="2"/>
  <c r="AB8" i="2"/>
  <c r="AB12" i="2"/>
  <c r="AB10" i="2"/>
  <c r="AB11" i="2"/>
  <c r="AB15" i="2"/>
  <c r="AB13" i="2"/>
  <c r="AB14" i="2"/>
  <c r="AB16" i="2"/>
  <c r="AB17" i="2"/>
  <c r="AB18" i="2"/>
  <c r="AB23" i="2"/>
  <c r="AB20" i="2"/>
  <c r="AB21" i="2"/>
  <c r="AB22" i="2"/>
  <c r="AB26" i="2"/>
  <c r="AB24" i="2"/>
  <c r="AB25" i="2"/>
  <c r="AB28" i="2"/>
  <c r="AB27" i="2"/>
  <c r="AB3" i="2"/>
  <c r="AB19" i="2"/>
  <c r="AB2" i="2"/>
  <c r="E50" i="15" l="1"/>
  <c r="F50" i="15" s="1"/>
  <c r="E53" i="15"/>
  <c r="E79" i="15"/>
  <c r="F65" i="15" s="1"/>
  <c r="A6" i="3"/>
  <c r="A7" i="3" s="1"/>
  <c r="A8" i="3" s="1"/>
  <c r="A9" i="3" s="1"/>
  <c r="A10" i="3" s="1"/>
  <c r="A11" i="3" s="1"/>
  <c r="A12" i="3" s="1"/>
  <c r="A13" i="3" s="1"/>
  <c r="A14" i="3" s="1"/>
  <c r="A15" i="3" s="1"/>
  <c r="A16" i="3" s="1"/>
  <c r="A17" i="3" s="1"/>
  <c r="A18" i="3" s="1"/>
  <c r="A19" i="3" s="1"/>
  <c r="A20" i="3" s="1"/>
  <c r="A21" i="3" s="1"/>
  <c r="A22" i="3" s="1"/>
  <c r="A23" i="3" s="1"/>
  <c r="A24" i="3" s="1"/>
  <c r="F39" i="15" l="1"/>
  <c r="F38" i="15"/>
  <c r="F40" i="15"/>
  <c r="F48" i="15"/>
  <c r="F37" i="15"/>
  <c r="F49" i="15"/>
  <c r="F45" i="15"/>
  <c r="F44" i="15"/>
  <c r="F43" i="15"/>
  <c r="F41" i="15"/>
  <c r="F47" i="15"/>
  <c r="F42" i="15"/>
  <c r="F46" i="15"/>
  <c r="F79" i="15"/>
  <c r="F64" i="15"/>
  <c r="F74" i="15"/>
  <c r="F73" i="15"/>
  <c r="F67" i="15"/>
  <c r="F61" i="15"/>
  <c r="F68" i="15"/>
  <c r="F70" i="15"/>
  <c r="F62" i="15"/>
  <c r="F76" i="15"/>
  <c r="F69" i="15"/>
  <c r="F66" i="15"/>
  <c r="E51" i="15"/>
  <c r="F78" i="15"/>
  <c r="F77" i="15"/>
  <c r="F75" i="15"/>
  <c r="F63" i="15"/>
  <c r="F72" i="15"/>
  <c r="F60" i="15"/>
  <c r="F71" i="15"/>
  <c r="F59" i="15"/>
</calcChain>
</file>

<file path=xl/comments1.xml><?xml version="1.0" encoding="utf-8"?>
<comments xmlns="http://schemas.openxmlformats.org/spreadsheetml/2006/main">
  <authors>
    <author>mlubun</author>
    <author>mmottill</author>
  </authors>
  <commentList>
    <comment ref="K35" authorId="0">
      <text>
        <r>
          <rPr>
            <b/>
            <sz val="8"/>
            <color indexed="81"/>
            <rFont val="Tahoma"/>
            <family val="2"/>
          </rPr>
          <t>mlubun:</t>
        </r>
        <r>
          <rPr>
            <sz val="8"/>
            <color indexed="81"/>
            <rFont val="Tahoma"/>
            <family val="2"/>
          </rPr>
          <t xml:space="preserve">
ASHRAE 90.1 1999 value</t>
        </r>
      </text>
    </comment>
    <comment ref="G37" authorId="0">
      <text>
        <r>
          <rPr>
            <b/>
            <sz val="8"/>
            <color indexed="81"/>
            <rFont val="Tahoma"/>
            <family val="2"/>
          </rPr>
          <t>mlubun:</t>
        </r>
        <r>
          <rPr>
            <sz val="8"/>
            <color indexed="81"/>
            <rFont val="Tahoma"/>
            <family val="2"/>
          </rPr>
          <t xml:space="preserve">
50% increase on ACH and leakage rate due to hanger door openings</t>
        </r>
      </text>
    </comment>
    <comment ref="I37" authorId="0">
      <text>
        <r>
          <rPr>
            <b/>
            <sz val="8"/>
            <color indexed="81"/>
            <rFont val="Tahoma"/>
            <family val="2"/>
          </rPr>
          <t>mlubun:</t>
        </r>
        <r>
          <rPr>
            <sz val="8"/>
            <color indexed="81"/>
            <rFont val="Tahoma"/>
            <family val="2"/>
          </rPr>
          <t xml:space="preserve">
50% increase in ACH and leakage due to door openings</t>
        </r>
      </text>
    </comment>
    <comment ref="K37" authorId="0">
      <text>
        <r>
          <rPr>
            <b/>
            <sz val="8"/>
            <color indexed="81"/>
            <rFont val="Tahoma"/>
            <family val="2"/>
          </rPr>
          <t>mlubun:</t>
        </r>
        <r>
          <rPr>
            <sz val="8"/>
            <color indexed="81"/>
            <rFont val="Tahoma"/>
            <family val="2"/>
          </rPr>
          <t xml:space="preserve">
50% increase in ACH and leakage rate due to door openings</t>
        </r>
      </text>
    </comment>
    <comment ref="M37" authorId="0">
      <text>
        <r>
          <rPr>
            <b/>
            <sz val="8"/>
            <color indexed="81"/>
            <rFont val="Tahoma"/>
            <family val="2"/>
          </rPr>
          <t>mlubun:</t>
        </r>
        <r>
          <rPr>
            <sz val="8"/>
            <color indexed="81"/>
            <rFont val="Tahoma"/>
            <family val="2"/>
          </rPr>
          <t xml:space="preserve">
50% increase on ACH and leakage due to door openings
</t>
        </r>
      </text>
    </comment>
    <comment ref="G39" authorId="0">
      <text>
        <r>
          <rPr>
            <b/>
            <sz val="8"/>
            <color indexed="81"/>
            <rFont val="Tahoma"/>
            <family val="2"/>
          </rPr>
          <t>mlubun:</t>
        </r>
        <r>
          <rPr>
            <sz val="8"/>
            <color indexed="81"/>
            <rFont val="Tahoma"/>
            <family val="2"/>
          </rPr>
          <t xml:space="preserve">
50% increase due to hanger door openings</t>
        </r>
      </text>
    </comment>
    <comment ref="I39" authorId="0">
      <text>
        <r>
          <rPr>
            <b/>
            <sz val="8"/>
            <color indexed="81"/>
            <rFont val="Tahoma"/>
            <family val="2"/>
          </rPr>
          <t>mlubun:</t>
        </r>
        <r>
          <rPr>
            <sz val="8"/>
            <color indexed="81"/>
            <rFont val="Tahoma"/>
            <family val="2"/>
          </rPr>
          <t xml:space="preserve">
50% increase in ACH and leakage due to door openings</t>
        </r>
      </text>
    </comment>
    <comment ref="K39" authorId="0">
      <text>
        <r>
          <rPr>
            <b/>
            <sz val="8"/>
            <color indexed="81"/>
            <rFont val="Tahoma"/>
            <family val="2"/>
          </rPr>
          <t>mlubun:</t>
        </r>
        <r>
          <rPr>
            <sz val="8"/>
            <color indexed="81"/>
            <rFont val="Tahoma"/>
            <family val="2"/>
          </rPr>
          <t xml:space="preserve">
50% increase in ACH and leakage rate due to door openings</t>
        </r>
      </text>
    </comment>
    <comment ref="M39" authorId="0">
      <text>
        <r>
          <rPr>
            <b/>
            <sz val="8"/>
            <color indexed="81"/>
            <rFont val="Tahoma"/>
            <family val="2"/>
          </rPr>
          <t>mlubun:</t>
        </r>
        <r>
          <rPr>
            <sz val="8"/>
            <color indexed="81"/>
            <rFont val="Tahoma"/>
            <family val="2"/>
          </rPr>
          <t xml:space="preserve">
50% increase on ACH and leakage due to door openings
</t>
        </r>
      </text>
    </comment>
    <comment ref="G45" authorId="0">
      <text>
        <r>
          <rPr>
            <b/>
            <sz val="8"/>
            <color indexed="81"/>
            <rFont val="Tahoma"/>
            <family val="2"/>
          </rPr>
          <t>mlubun:</t>
        </r>
        <r>
          <rPr>
            <sz val="8"/>
            <color indexed="81"/>
            <rFont val="Tahoma"/>
            <family val="2"/>
          </rPr>
          <t xml:space="preserve">
50% increase on ACH and leakage rate due to hanger door openings</t>
        </r>
      </text>
    </comment>
    <comment ref="I45" authorId="0">
      <text>
        <r>
          <rPr>
            <b/>
            <sz val="8"/>
            <color indexed="81"/>
            <rFont val="Tahoma"/>
            <family val="2"/>
          </rPr>
          <t>mlubun:</t>
        </r>
        <r>
          <rPr>
            <sz val="8"/>
            <color indexed="81"/>
            <rFont val="Tahoma"/>
            <family val="2"/>
          </rPr>
          <t xml:space="preserve">
50% increase in ACH and leakage due to door openings</t>
        </r>
      </text>
    </comment>
    <comment ref="K45" authorId="0">
      <text>
        <r>
          <rPr>
            <b/>
            <sz val="8"/>
            <color indexed="81"/>
            <rFont val="Tahoma"/>
            <family val="2"/>
          </rPr>
          <t>mlubun:</t>
        </r>
        <r>
          <rPr>
            <sz val="8"/>
            <color indexed="81"/>
            <rFont val="Tahoma"/>
            <family val="2"/>
          </rPr>
          <t xml:space="preserve">
50% increase in ACH and leakage rate due to door openings</t>
        </r>
      </text>
    </comment>
    <comment ref="M45" authorId="0">
      <text>
        <r>
          <rPr>
            <b/>
            <sz val="8"/>
            <color indexed="81"/>
            <rFont val="Tahoma"/>
            <family val="2"/>
          </rPr>
          <t>mlubun:</t>
        </r>
        <r>
          <rPr>
            <sz val="8"/>
            <color indexed="81"/>
            <rFont val="Tahoma"/>
            <family val="2"/>
          </rPr>
          <t xml:space="preserve">
50% increase on ACH and leakage due to door openings
</t>
        </r>
      </text>
    </comment>
    <comment ref="K57" authorId="0">
      <text>
        <r>
          <rPr>
            <b/>
            <sz val="8"/>
            <color indexed="81"/>
            <rFont val="Tahoma"/>
            <family val="2"/>
          </rPr>
          <t>mlubun:</t>
        </r>
        <r>
          <rPr>
            <sz val="8"/>
            <color indexed="81"/>
            <rFont val="Tahoma"/>
            <family val="2"/>
          </rPr>
          <t xml:space="preserve">
ASHRAE 90.1 1999 value</t>
        </r>
      </text>
    </comment>
    <comment ref="G59" authorId="0">
      <text>
        <r>
          <rPr>
            <b/>
            <sz val="8"/>
            <color indexed="81"/>
            <rFont val="Tahoma"/>
            <family val="2"/>
          </rPr>
          <t>mlubun:</t>
        </r>
        <r>
          <rPr>
            <sz val="8"/>
            <color indexed="81"/>
            <rFont val="Tahoma"/>
            <family val="2"/>
          </rPr>
          <t xml:space="preserve">
50% increase on ACH and leakage rate due to hanger door openings</t>
        </r>
      </text>
    </comment>
    <comment ref="I59" authorId="0">
      <text>
        <r>
          <rPr>
            <b/>
            <sz val="8"/>
            <color indexed="81"/>
            <rFont val="Tahoma"/>
            <family val="2"/>
          </rPr>
          <t>mlubun:</t>
        </r>
        <r>
          <rPr>
            <sz val="8"/>
            <color indexed="81"/>
            <rFont val="Tahoma"/>
            <family val="2"/>
          </rPr>
          <t xml:space="preserve">
50% increase in ACH and leakage due to door openings</t>
        </r>
      </text>
    </comment>
    <comment ref="K59" authorId="0">
      <text>
        <r>
          <rPr>
            <b/>
            <sz val="8"/>
            <color indexed="81"/>
            <rFont val="Tahoma"/>
            <family val="2"/>
          </rPr>
          <t>mlubun:</t>
        </r>
        <r>
          <rPr>
            <sz val="8"/>
            <color indexed="81"/>
            <rFont val="Tahoma"/>
            <family val="2"/>
          </rPr>
          <t xml:space="preserve">
50% increase in ACH and leakage rate due to door openings</t>
        </r>
      </text>
    </comment>
    <comment ref="M59" authorId="0">
      <text>
        <r>
          <rPr>
            <b/>
            <sz val="8"/>
            <color indexed="81"/>
            <rFont val="Tahoma"/>
            <family val="2"/>
          </rPr>
          <t>mlubun:</t>
        </r>
        <r>
          <rPr>
            <sz val="8"/>
            <color indexed="81"/>
            <rFont val="Tahoma"/>
            <family val="2"/>
          </rPr>
          <t xml:space="preserve">
50% increase on ACH and leakage due to door openings
</t>
        </r>
      </text>
    </comment>
    <comment ref="G62" authorId="0">
      <text>
        <r>
          <rPr>
            <b/>
            <sz val="8"/>
            <color indexed="81"/>
            <rFont val="Tahoma"/>
            <family val="2"/>
          </rPr>
          <t>mlubun:</t>
        </r>
        <r>
          <rPr>
            <sz val="8"/>
            <color indexed="81"/>
            <rFont val="Tahoma"/>
            <family val="2"/>
          </rPr>
          <t xml:space="preserve">
50% increase on ACH and leakage rate due to hanger door openings</t>
        </r>
      </text>
    </comment>
    <comment ref="I62" authorId="0">
      <text>
        <r>
          <rPr>
            <b/>
            <sz val="8"/>
            <color indexed="81"/>
            <rFont val="Tahoma"/>
            <family val="2"/>
          </rPr>
          <t>mlubun:</t>
        </r>
        <r>
          <rPr>
            <sz val="8"/>
            <color indexed="81"/>
            <rFont val="Tahoma"/>
            <family val="2"/>
          </rPr>
          <t xml:space="preserve">
50% increase in ACH and leakage due to door openings</t>
        </r>
      </text>
    </comment>
    <comment ref="K62" authorId="0">
      <text>
        <r>
          <rPr>
            <b/>
            <sz val="8"/>
            <color indexed="81"/>
            <rFont val="Tahoma"/>
            <family val="2"/>
          </rPr>
          <t>mlubun:</t>
        </r>
        <r>
          <rPr>
            <sz val="8"/>
            <color indexed="81"/>
            <rFont val="Tahoma"/>
            <family val="2"/>
          </rPr>
          <t xml:space="preserve">
50% increase in ACH and leakage rate due to door openings</t>
        </r>
      </text>
    </comment>
    <comment ref="M62" authorId="0">
      <text>
        <r>
          <rPr>
            <b/>
            <sz val="8"/>
            <color indexed="81"/>
            <rFont val="Tahoma"/>
            <family val="2"/>
          </rPr>
          <t>mlubun:</t>
        </r>
        <r>
          <rPr>
            <sz val="8"/>
            <color indexed="81"/>
            <rFont val="Tahoma"/>
            <family val="2"/>
          </rPr>
          <t xml:space="preserve">
50% increase on ACH and leakage due to door openings
</t>
        </r>
      </text>
    </comment>
    <comment ref="M69" authorId="1">
      <text>
        <r>
          <rPr>
            <b/>
            <sz val="9"/>
            <color indexed="81"/>
            <rFont val="Tahoma"/>
            <family val="2"/>
          </rPr>
          <t>building renovated in 2005.</t>
        </r>
      </text>
    </comment>
    <comment ref="G71" authorId="0">
      <text>
        <r>
          <rPr>
            <b/>
            <sz val="8"/>
            <color indexed="81"/>
            <rFont val="Tahoma"/>
            <family val="2"/>
          </rPr>
          <t>mlubun:</t>
        </r>
        <r>
          <rPr>
            <sz val="8"/>
            <color indexed="81"/>
            <rFont val="Tahoma"/>
            <family val="2"/>
          </rPr>
          <t xml:space="preserve">
50% increase on ACH and leakage rate due to hanger door openings</t>
        </r>
      </text>
    </comment>
    <comment ref="I71" authorId="0">
      <text>
        <r>
          <rPr>
            <b/>
            <sz val="8"/>
            <color indexed="81"/>
            <rFont val="Tahoma"/>
            <family val="2"/>
          </rPr>
          <t>mlubun:</t>
        </r>
        <r>
          <rPr>
            <sz val="8"/>
            <color indexed="81"/>
            <rFont val="Tahoma"/>
            <family val="2"/>
          </rPr>
          <t xml:space="preserve">
50% increase in ACH and leakage due to door openings</t>
        </r>
      </text>
    </comment>
    <comment ref="K71" authorId="0">
      <text>
        <r>
          <rPr>
            <b/>
            <sz val="8"/>
            <color indexed="81"/>
            <rFont val="Tahoma"/>
            <family val="2"/>
          </rPr>
          <t>mlubun:</t>
        </r>
        <r>
          <rPr>
            <sz val="8"/>
            <color indexed="81"/>
            <rFont val="Tahoma"/>
            <family val="2"/>
          </rPr>
          <t xml:space="preserve">
50% increase in ACH and leakage rate due to door openings</t>
        </r>
      </text>
    </comment>
    <comment ref="M71" authorId="0">
      <text>
        <r>
          <rPr>
            <b/>
            <sz val="8"/>
            <color indexed="81"/>
            <rFont val="Tahoma"/>
            <family val="2"/>
          </rPr>
          <t>mlubun:</t>
        </r>
        <r>
          <rPr>
            <sz val="8"/>
            <color indexed="81"/>
            <rFont val="Tahoma"/>
            <family val="2"/>
          </rPr>
          <t xml:space="preserve">
50% increase on ACH and leakage due to door openings
</t>
        </r>
      </text>
    </comment>
    <comment ref="G72" authorId="0">
      <text>
        <r>
          <rPr>
            <b/>
            <sz val="8"/>
            <color indexed="81"/>
            <rFont val="Tahoma"/>
            <family val="2"/>
          </rPr>
          <t>mlubun:</t>
        </r>
        <r>
          <rPr>
            <sz val="8"/>
            <color indexed="81"/>
            <rFont val="Tahoma"/>
            <family val="2"/>
          </rPr>
          <t xml:space="preserve">
50% increase on ACH and leakage rate due to hanger door openings</t>
        </r>
      </text>
    </comment>
    <comment ref="I72" authorId="0">
      <text>
        <r>
          <rPr>
            <b/>
            <sz val="8"/>
            <color indexed="81"/>
            <rFont val="Tahoma"/>
            <family val="2"/>
          </rPr>
          <t>mlubun:</t>
        </r>
        <r>
          <rPr>
            <sz val="8"/>
            <color indexed="81"/>
            <rFont val="Tahoma"/>
            <family val="2"/>
          </rPr>
          <t xml:space="preserve">
50% increase in ACH and leakage due to door openings</t>
        </r>
      </text>
    </comment>
    <comment ref="K72" authorId="0">
      <text>
        <r>
          <rPr>
            <b/>
            <sz val="8"/>
            <color indexed="81"/>
            <rFont val="Tahoma"/>
            <family val="2"/>
          </rPr>
          <t>mlubun:</t>
        </r>
        <r>
          <rPr>
            <sz val="8"/>
            <color indexed="81"/>
            <rFont val="Tahoma"/>
            <family val="2"/>
          </rPr>
          <t xml:space="preserve">
50% increase in ACH and leakage rate due to door openings</t>
        </r>
      </text>
    </comment>
    <comment ref="M72" authorId="0">
      <text>
        <r>
          <rPr>
            <b/>
            <sz val="8"/>
            <color indexed="81"/>
            <rFont val="Tahoma"/>
            <family val="2"/>
          </rPr>
          <t>mlubun:</t>
        </r>
        <r>
          <rPr>
            <sz val="8"/>
            <color indexed="81"/>
            <rFont val="Tahoma"/>
            <family val="2"/>
          </rPr>
          <t xml:space="preserve">
50% increase on ACH and leakage due to door openings
</t>
        </r>
      </text>
    </comment>
    <comment ref="G77" authorId="0">
      <text>
        <r>
          <rPr>
            <b/>
            <sz val="8"/>
            <color indexed="81"/>
            <rFont val="Tahoma"/>
            <family val="2"/>
          </rPr>
          <t>mlubun:</t>
        </r>
        <r>
          <rPr>
            <sz val="8"/>
            <color indexed="81"/>
            <rFont val="Tahoma"/>
            <family val="2"/>
          </rPr>
          <t xml:space="preserve">
50% increase on ACH and leakage rate due to hanger door openings</t>
        </r>
      </text>
    </comment>
    <comment ref="I77" authorId="0">
      <text>
        <r>
          <rPr>
            <b/>
            <sz val="8"/>
            <color indexed="81"/>
            <rFont val="Tahoma"/>
            <family val="2"/>
          </rPr>
          <t>mlubun:</t>
        </r>
        <r>
          <rPr>
            <sz val="8"/>
            <color indexed="81"/>
            <rFont val="Tahoma"/>
            <family val="2"/>
          </rPr>
          <t xml:space="preserve">
50% increase in ACH and leakage due to door openings</t>
        </r>
      </text>
    </comment>
    <comment ref="K77" authorId="0">
      <text>
        <r>
          <rPr>
            <b/>
            <sz val="8"/>
            <color indexed="81"/>
            <rFont val="Tahoma"/>
            <family val="2"/>
          </rPr>
          <t>mlubun:</t>
        </r>
        <r>
          <rPr>
            <sz val="8"/>
            <color indexed="81"/>
            <rFont val="Tahoma"/>
            <family val="2"/>
          </rPr>
          <t xml:space="preserve">
50% increase in ACH and leakage rate due to door openings</t>
        </r>
      </text>
    </comment>
    <comment ref="M77" authorId="0">
      <text>
        <r>
          <rPr>
            <b/>
            <sz val="8"/>
            <color indexed="81"/>
            <rFont val="Tahoma"/>
            <family val="2"/>
          </rPr>
          <t>mlubun:</t>
        </r>
        <r>
          <rPr>
            <sz val="8"/>
            <color indexed="81"/>
            <rFont val="Tahoma"/>
            <family val="2"/>
          </rPr>
          <t xml:space="preserve">
50% increase on ACH and leakage due to door openings
</t>
        </r>
      </text>
    </comment>
  </commentList>
</comments>
</file>

<file path=xl/comments2.xml><?xml version="1.0" encoding="utf-8"?>
<comments xmlns="http://schemas.openxmlformats.org/spreadsheetml/2006/main">
  <authors>
    <author>Lopez, Phylroy</author>
  </authors>
  <commentList>
    <comment ref="Z1" authorId="0">
      <text>
        <r>
          <rPr>
            <b/>
            <sz val="9"/>
            <color indexed="81"/>
            <rFont val="Tahoma"/>
            <family val="2"/>
          </rPr>
          <t>Lopez, Phylroy:</t>
        </r>
        <r>
          <rPr>
            <sz val="9"/>
            <color indexed="81"/>
            <rFont val="Tahoma"/>
            <family val="2"/>
          </rPr>
          <t xml:space="preserve">
Used for Hanger doors
</t>
        </r>
      </text>
    </comment>
  </commentList>
</comments>
</file>

<file path=xl/comments3.xml><?xml version="1.0" encoding="utf-8"?>
<comments xmlns="http://schemas.openxmlformats.org/spreadsheetml/2006/main">
  <authors>
    <author>mlubun</author>
    <author>mmottill</author>
  </authors>
  <commentList>
    <comment ref="K35" authorId="0">
      <text>
        <r>
          <rPr>
            <b/>
            <sz val="8"/>
            <color indexed="81"/>
            <rFont val="Tahoma"/>
            <family val="2"/>
          </rPr>
          <t>mlubun:</t>
        </r>
        <r>
          <rPr>
            <sz val="8"/>
            <color indexed="81"/>
            <rFont val="Tahoma"/>
            <family val="2"/>
          </rPr>
          <t xml:space="preserve">
ASHRAE 90.1 1999 value</t>
        </r>
      </text>
    </comment>
    <comment ref="G37" authorId="0">
      <text>
        <r>
          <rPr>
            <b/>
            <sz val="8"/>
            <color indexed="81"/>
            <rFont val="Tahoma"/>
            <family val="2"/>
          </rPr>
          <t>mlubun:</t>
        </r>
        <r>
          <rPr>
            <sz val="8"/>
            <color indexed="81"/>
            <rFont val="Tahoma"/>
            <family val="2"/>
          </rPr>
          <t xml:space="preserve">
50% increase on ACH and leakage rate due to hanger door openings</t>
        </r>
      </text>
    </comment>
    <comment ref="I37" authorId="0">
      <text>
        <r>
          <rPr>
            <b/>
            <sz val="8"/>
            <color indexed="81"/>
            <rFont val="Tahoma"/>
            <family val="2"/>
          </rPr>
          <t>mlubun:</t>
        </r>
        <r>
          <rPr>
            <sz val="8"/>
            <color indexed="81"/>
            <rFont val="Tahoma"/>
            <family val="2"/>
          </rPr>
          <t xml:space="preserve">
50% increase in ACH and leakage due to door openings</t>
        </r>
      </text>
    </comment>
    <comment ref="K37" authorId="0">
      <text>
        <r>
          <rPr>
            <b/>
            <sz val="8"/>
            <color indexed="81"/>
            <rFont val="Tahoma"/>
            <family val="2"/>
          </rPr>
          <t>mlubun:</t>
        </r>
        <r>
          <rPr>
            <sz val="8"/>
            <color indexed="81"/>
            <rFont val="Tahoma"/>
            <family val="2"/>
          </rPr>
          <t xml:space="preserve">
50% increase in ACH and leakage rate due to door openings</t>
        </r>
      </text>
    </comment>
    <comment ref="M37" authorId="0">
      <text>
        <r>
          <rPr>
            <b/>
            <sz val="8"/>
            <color indexed="81"/>
            <rFont val="Tahoma"/>
            <family val="2"/>
          </rPr>
          <t>mlubun:</t>
        </r>
        <r>
          <rPr>
            <sz val="8"/>
            <color indexed="81"/>
            <rFont val="Tahoma"/>
            <family val="2"/>
          </rPr>
          <t xml:space="preserve">
50% increase on ACH and leakage due to door openings
</t>
        </r>
      </text>
    </comment>
    <comment ref="G39" authorId="0">
      <text>
        <r>
          <rPr>
            <b/>
            <sz val="8"/>
            <color indexed="81"/>
            <rFont val="Tahoma"/>
            <family val="2"/>
          </rPr>
          <t>mlubun:</t>
        </r>
        <r>
          <rPr>
            <sz val="8"/>
            <color indexed="81"/>
            <rFont val="Tahoma"/>
            <family val="2"/>
          </rPr>
          <t xml:space="preserve">
50% increase due to hanger door openings</t>
        </r>
      </text>
    </comment>
    <comment ref="I39" authorId="0">
      <text>
        <r>
          <rPr>
            <b/>
            <sz val="8"/>
            <color indexed="81"/>
            <rFont val="Tahoma"/>
            <family val="2"/>
          </rPr>
          <t>mlubun:</t>
        </r>
        <r>
          <rPr>
            <sz val="8"/>
            <color indexed="81"/>
            <rFont val="Tahoma"/>
            <family val="2"/>
          </rPr>
          <t xml:space="preserve">
50% increase in ACH and leakage due to door openings</t>
        </r>
      </text>
    </comment>
    <comment ref="K39" authorId="0">
      <text>
        <r>
          <rPr>
            <b/>
            <sz val="8"/>
            <color indexed="81"/>
            <rFont val="Tahoma"/>
            <family val="2"/>
          </rPr>
          <t>mlubun:</t>
        </r>
        <r>
          <rPr>
            <sz val="8"/>
            <color indexed="81"/>
            <rFont val="Tahoma"/>
            <family val="2"/>
          </rPr>
          <t xml:space="preserve">
50% increase in ACH and leakage rate due to door openings</t>
        </r>
      </text>
    </comment>
    <comment ref="M39" authorId="0">
      <text>
        <r>
          <rPr>
            <b/>
            <sz val="8"/>
            <color indexed="81"/>
            <rFont val="Tahoma"/>
            <family val="2"/>
          </rPr>
          <t>mlubun:</t>
        </r>
        <r>
          <rPr>
            <sz val="8"/>
            <color indexed="81"/>
            <rFont val="Tahoma"/>
            <family val="2"/>
          </rPr>
          <t xml:space="preserve">
50% increase on ACH and leakage due to door openings
</t>
        </r>
      </text>
    </comment>
    <comment ref="G45" authorId="0">
      <text>
        <r>
          <rPr>
            <b/>
            <sz val="8"/>
            <color indexed="81"/>
            <rFont val="Tahoma"/>
            <family val="2"/>
          </rPr>
          <t>mlubun:</t>
        </r>
        <r>
          <rPr>
            <sz val="8"/>
            <color indexed="81"/>
            <rFont val="Tahoma"/>
            <family val="2"/>
          </rPr>
          <t xml:space="preserve">
50% increase on ACH and leakage rate due to hanger door openings</t>
        </r>
      </text>
    </comment>
    <comment ref="I45" authorId="0">
      <text>
        <r>
          <rPr>
            <b/>
            <sz val="8"/>
            <color indexed="81"/>
            <rFont val="Tahoma"/>
            <family val="2"/>
          </rPr>
          <t>mlubun:</t>
        </r>
        <r>
          <rPr>
            <sz val="8"/>
            <color indexed="81"/>
            <rFont val="Tahoma"/>
            <family val="2"/>
          </rPr>
          <t xml:space="preserve">
50% increase in ACH and leakage due to door openings</t>
        </r>
      </text>
    </comment>
    <comment ref="K45" authorId="0">
      <text>
        <r>
          <rPr>
            <b/>
            <sz val="8"/>
            <color indexed="81"/>
            <rFont val="Tahoma"/>
            <family val="2"/>
          </rPr>
          <t>mlubun:</t>
        </r>
        <r>
          <rPr>
            <sz val="8"/>
            <color indexed="81"/>
            <rFont val="Tahoma"/>
            <family val="2"/>
          </rPr>
          <t xml:space="preserve">
50% increase in ACH and leakage rate due to door openings</t>
        </r>
      </text>
    </comment>
    <comment ref="M45" authorId="0">
      <text>
        <r>
          <rPr>
            <b/>
            <sz val="8"/>
            <color indexed="81"/>
            <rFont val="Tahoma"/>
            <family val="2"/>
          </rPr>
          <t>mlubun:</t>
        </r>
        <r>
          <rPr>
            <sz val="8"/>
            <color indexed="81"/>
            <rFont val="Tahoma"/>
            <family val="2"/>
          </rPr>
          <t xml:space="preserve">
50% increase on ACH and leakage due to door openings
</t>
        </r>
      </text>
    </comment>
    <comment ref="K57" authorId="0">
      <text>
        <r>
          <rPr>
            <b/>
            <sz val="8"/>
            <color indexed="81"/>
            <rFont val="Tahoma"/>
            <family val="2"/>
          </rPr>
          <t>mlubun:</t>
        </r>
        <r>
          <rPr>
            <sz val="8"/>
            <color indexed="81"/>
            <rFont val="Tahoma"/>
            <family val="2"/>
          </rPr>
          <t xml:space="preserve">
ASHRAE 90.1 1999 value</t>
        </r>
      </text>
    </comment>
    <comment ref="G59" authorId="0">
      <text>
        <r>
          <rPr>
            <b/>
            <sz val="8"/>
            <color indexed="81"/>
            <rFont val="Tahoma"/>
            <family val="2"/>
          </rPr>
          <t>mlubun:</t>
        </r>
        <r>
          <rPr>
            <sz val="8"/>
            <color indexed="81"/>
            <rFont val="Tahoma"/>
            <family val="2"/>
          </rPr>
          <t xml:space="preserve">
50% increase on ACH and leakage rate due to hanger door openings</t>
        </r>
      </text>
    </comment>
    <comment ref="I59" authorId="0">
      <text>
        <r>
          <rPr>
            <b/>
            <sz val="8"/>
            <color indexed="81"/>
            <rFont val="Tahoma"/>
            <family val="2"/>
          </rPr>
          <t>mlubun:</t>
        </r>
        <r>
          <rPr>
            <sz val="8"/>
            <color indexed="81"/>
            <rFont val="Tahoma"/>
            <family val="2"/>
          </rPr>
          <t xml:space="preserve">
50% increase in ACH and leakage due to door openings</t>
        </r>
      </text>
    </comment>
    <comment ref="K59" authorId="0">
      <text>
        <r>
          <rPr>
            <b/>
            <sz val="8"/>
            <color indexed="81"/>
            <rFont val="Tahoma"/>
            <family val="2"/>
          </rPr>
          <t>mlubun:</t>
        </r>
        <r>
          <rPr>
            <sz val="8"/>
            <color indexed="81"/>
            <rFont val="Tahoma"/>
            <family val="2"/>
          </rPr>
          <t xml:space="preserve">
50% increase in ACH and leakage rate due to door openings</t>
        </r>
      </text>
    </comment>
    <comment ref="M59" authorId="0">
      <text>
        <r>
          <rPr>
            <b/>
            <sz val="8"/>
            <color indexed="81"/>
            <rFont val="Tahoma"/>
            <family val="2"/>
          </rPr>
          <t>mlubun:</t>
        </r>
        <r>
          <rPr>
            <sz val="8"/>
            <color indexed="81"/>
            <rFont val="Tahoma"/>
            <family val="2"/>
          </rPr>
          <t xml:space="preserve">
50% increase on ACH and leakage due to door openings
</t>
        </r>
      </text>
    </comment>
    <comment ref="G62" authorId="0">
      <text>
        <r>
          <rPr>
            <b/>
            <sz val="8"/>
            <color indexed="81"/>
            <rFont val="Tahoma"/>
            <family val="2"/>
          </rPr>
          <t>mlubun:</t>
        </r>
        <r>
          <rPr>
            <sz val="8"/>
            <color indexed="81"/>
            <rFont val="Tahoma"/>
            <family val="2"/>
          </rPr>
          <t xml:space="preserve">
50% increase on ACH and leakage rate due to hanger door openings</t>
        </r>
      </text>
    </comment>
    <comment ref="I62" authorId="0">
      <text>
        <r>
          <rPr>
            <b/>
            <sz val="8"/>
            <color indexed="81"/>
            <rFont val="Tahoma"/>
            <family val="2"/>
          </rPr>
          <t>mlubun:</t>
        </r>
        <r>
          <rPr>
            <sz val="8"/>
            <color indexed="81"/>
            <rFont val="Tahoma"/>
            <family val="2"/>
          </rPr>
          <t xml:space="preserve">
50% increase in ACH and leakage due to door openings</t>
        </r>
      </text>
    </comment>
    <comment ref="K62" authorId="0">
      <text>
        <r>
          <rPr>
            <b/>
            <sz val="8"/>
            <color indexed="81"/>
            <rFont val="Tahoma"/>
            <family val="2"/>
          </rPr>
          <t>mlubun:</t>
        </r>
        <r>
          <rPr>
            <sz val="8"/>
            <color indexed="81"/>
            <rFont val="Tahoma"/>
            <family val="2"/>
          </rPr>
          <t xml:space="preserve">
50% increase in ACH and leakage rate due to door openings</t>
        </r>
      </text>
    </comment>
    <comment ref="M62" authorId="0">
      <text>
        <r>
          <rPr>
            <b/>
            <sz val="8"/>
            <color indexed="81"/>
            <rFont val="Tahoma"/>
            <family val="2"/>
          </rPr>
          <t>mlubun:</t>
        </r>
        <r>
          <rPr>
            <sz val="8"/>
            <color indexed="81"/>
            <rFont val="Tahoma"/>
            <family val="2"/>
          </rPr>
          <t xml:space="preserve">
50% increase on ACH and leakage due to door openings
</t>
        </r>
      </text>
    </comment>
    <comment ref="M69" authorId="1">
      <text>
        <r>
          <rPr>
            <b/>
            <sz val="9"/>
            <color indexed="81"/>
            <rFont val="Tahoma"/>
            <family val="2"/>
          </rPr>
          <t>building renovated in 2005.</t>
        </r>
      </text>
    </comment>
    <comment ref="G71" authorId="0">
      <text>
        <r>
          <rPr>
            <b/>
            <sz val="8"/>
            <color indexed="81"/>
            <rFont val="Tahoma"/>
            <family val="2"/>
          </rPr>
          <t>mlubun:</t>
        </r>
        <r>
          <rPr>
            <sz val="8"/>
            <color indexed="81"/>
            <rFont val="Tahoma"/>
            <family val="2"/>
          </rPr>
          <t xml:space="preserve">
50% increase on ACH and leakage rate due to hanger door openings</t>
        </r>
      </text>
    </comment>
    <comment ref="I71" authorId="0">
      <text>
        <r>
          <rPr>
            <b/>
            <sz val="8"/>
            <color indexed="81"/>
            <rFont val="Tahoma"/>
            <family val="2"/>
          </rPr>
          <t>mlubun:</t>
        </r>
        <r>
          <rPr>
            <sz val="8"/>
            <color indexed="81"/>
            <rFont val="Tahoma"/>
            <family val="2"/>
          </rPr>
          <t xml:space="preserve">
50% increase in ACH and leakage due to door openings</t>
        </r>
      </text>
    </comment>
    <comment ref="K71" authorId="0">
      <text>
        <r>
          <rPr>
            <b/>
            <sz val="8"/>
            <color indexed="81"/>
            <rFont val="Tahoma"/>
            <family val="2"/>
          </rPr>
          <t>mlubun:</t>
        </r>
        <r>
          <rPr>
            <sz val="8"/>
            <color indexed="81"/>
            <rFont val="Tahoma"/>
            <family val="2"/>
          </rPr>
          <t xml:space="preserve">
50% increase in ACH and leakage rate due to door openings</t>
        </r>
      </text>
    </comment>
    <comment ref="M71" authorId="0">
      <text>
        <r>
          <rPr>
            <b/>
            <sz val="8"/>
            <color indexed="81"/>
            <rFont val="Tahoma"/>
            <family val="2"/>
          </rPr>
          <t>mlubun:</t>
        </r>
        <r>
          <rPr>
            <sz val="8"/>
            <color indexed="81"/>
            <rFont val="Tahoma"/>
            <family val="2"/>
          </rPr>
          <t xml:space="preserve">
50% increase on ACH and leakage due to door openings
</t>
        </r>
      </text>
    </comment>
    <comment ref="G72" authorId="0">
      <text>
        <r>
          <rPr>
            <b/>
            <sz val="8"/>
            <color indexed="81"/>
            <rFont val="Tahoma"/>
            <family val="2"/>
          </rPr>
          <t>mlubun:</t>
        </r>
        <r>
          <rPr>
            <sz val="8"/>
            <color indexed="81"/>
            <rFont val="Tahoma"/>
            <family val="2"/>
          </rPr>
          <t xml:space="preserve">
50% increase on ACH and leakage rate due to hanger door openings</t>
        </r>
      </text>
    </comment>
    <comment ref="I72" authorId="0">
      <text>
        <r>
          <rPr>
            <b/>
            <sz val="8"/>
            <color indexed="81"/>
            <rFont val="Tahoma"/>
            <family val="2"/>
          </rPr>
          <t>mlubun:</t>
        </r>
        <r>
          <rPr>
            <sz val="8"/>
            <color indexed="81"/>
            <rFont val="Tahoma"/>
            <family val="2"/>
          </rPr>
          <t xml:space="preserve">
50% increase in ACH and leakage due to door openings</t>
        </r>
      </text>
    </comment>
    <comment ref="K72" authorId="0">
      <text>
        <r>
          <rPr>
            <b/>
            <sz val="8"/>
            <color indexed="81"/>
            <rFont val="Tahoma"/>
            <family val="2"/>
          </rPr>
          <t>mlubun:</t>
        </r>
        <r>
          <rPr>
            <sz val="8"/>
            <color indexed="81"/>
            <rFont val="Tahoma"/>
            <family val="2"/>
          </rPr>
          <t xml:space="preserve">
50% increase in ACH and leakage rate due to door openings</t>
        </r>
      </text>
    </comment>
    <comment ref="M72" authorId="0">
      <text>
        <r>
          <rPr>
            <b/>
            <sz val="8"/>
            <color indexed="81"/>
            <rFont val="Tahoma"/>
            <family val="2"/>
          </rPr>
          <t>mlubun:</t>
        </r>
        <r>
          <rPr>
            <sz val="8"/>
            <color indexed="81"/>
            <rFont val="Tahoma"/>
            <family val="2"/>
          </rPr>
          <t xml:space="preserve">
50% increase on ACH and leakage due to door openings
</t>
        </r>
      </text>
    </comment>
    <comment ref="G77" authorId="0">
      <text>
        <r>
          <rPr>
            <b/>
            <sz val="8"/>
            <color indexed="81"/>
            <rFont val="Tahoma"/>
            <family val="2"/>
          </rPr>
          <t>mlubun:</t>
        </r>
        <r>
          <rPr>
            <sz val="8"/>
            <color indexed="81"/>
            <rFont val="Tahoma"/>
            <family val="2"/>
          </rPr>
          <t xml:space="preserve">
50% increase on ACH and leakage rate due to hanger door openings</t>
        </r>
      </text>
    </comment>
    <comment ref="I77" authorId="0">
      <text>
        <r>
          <rPr>
            <b/>
            <sz val="8"/>
            <color indexed="81"/>
            <rFont val="Tahoma"/>
            <family val="2"/>
          </rPr>
          <t>mlubun:</t>
        </r>
        <r>
          <rPr>
            <sz val="8"/>
            <color indexed="81"/>
            <rFont val="Tahoma"/>
            <family val="2"/>
          </rPr>
          <t xml:space="preserve">
50% increase in ACH and leakage due to door openings</t>
        </r>
      </text>
    </comment>
    <comment ref="K77" authorId="0">
      <text>
        <r>
          <rPr>
            <b/>
            <sz val="8"/>
            <color indexed="81"/>
            <rFont val="Tahoma"/>
            <family val="2"/>
          </rPr>
          <t>mlubun:</t>
        </r>
        <r>
          <rPr>
            <sz val="8"/>
            <color indexed="81"/>
            <rFont val="Tahoma"/>
            <family val="2"/>
          </rPr>
          <t xml:space="preserve">
50% increase in ACH and leakage rate due to door openings</t>
        </r>
      </text>
    </comment>
    <comment ref="M77" authorId="0">
      <text>
        <r>
          <rPr>
            <b/>
            <sz val="8"/>
            <color indexed="81"/>
            <rFont val="Tahoma"/>
            <family val="2"/>
          </rPr>
          <t>mlubun:</t>
        </r>
        <r>
          <rPr>
            <sz val="8"/>
            <color indexed="81"/>
            <rFont val="Tahoma"/>
            <family val="2"/>
          </rPr>
          <t xml:space="preserve">
50% increase on ACH and leakage due to door openings
</t>
        </r>
      </text>
    </comment>
  </commentList>
</comments>
</file>

<file path=xl/comments4.xml><?xml version="1.0" encoding="utf-8"?>
<comments xmlns="http://schemas.openxmlformats.org/spreadsheetml/2006/main">
  <authors>
    <author>Lopez, Phylroy</author>
  </authors>
  <commentList>
    <comment ref="A1" authorId="0">
      <text>
        <r>
          <rPr>
            <b/>
            <sz val="9"/>
            <color indexed="81"/>
            <rFont val="Tahoma"/>
            <family val="2"/>
          </rPr>
          <t xml:space="preserve">Lopez, Phylroy:
   Vintage 4 Vintage 3 Vintage 2 Vintage 1
   Pre-1960 1960-1979 1980-2004 post-2004
Motor Efficiency 75 (1)   82.3 (2)  87.9 (3)  87.9 (4)
Fan Efficiency  75 (5)  75 (5)  75 (5)  80 (5)
Pump Efficiency  70 (6)  70 (6)  70 (6)  70 (6)
(1) = estimated
(2) = average efficiency of “typical” standard efficiency motors as defined in table 12-9 of NEMA MG 1-1993 of nominal full load efficiency for 4 pole enclosed motors of 1 to 25 hp ratings
(3) = average efficiency of ASHRAE 90.1 1999 Standard  (pg 55) of nominal full load efficiency for 4 pole enclosed motors of 1 to 25 hp ratings
(4) = average efficiency of ASHRAE 90.1 2007 Standard  (pg 65) of nominal full load efficiency for 4 pole enclosed motors of 1 to 25 hp ratings
(5) fan efficiencies depend on the pressure rise and flow and the type of fan.  The rated flow will be used for the fan efficiencies for forward curved fans (60-75%), radial fans (69-75%), backward inclined and airfoil fans (75-80%), vane axial (78-85%), tube axial (67-72%), propeller axial (45-50%).  Backward inclined fans are the most common in HVAC equipment.
(6) pump efficiencies vary by the flow, type of pump and size.  For centrifugal pumps, a 2-4 kW motor would have any efficiency of 55-65%, a 5-7.5 kW motor would have an efficiency of 60-70%, a 10-22 kW motor would have an efficiency of 65-75% and a 30-45 kW motor would have an efficiency of 70-80%
</t>
        </r>
        <r>
          <rPr>
            <sz val="9"/>
            <color indexed="81"/>
            <rFont val="Tahoma"/>
            <family val="2"/>
          </rPr>
          <t xml:space="preserve">
</t>
        </r>
      </text>
    </comment>
  </commentList>
</comments>
</file>

<file path=xl/sharedStrings.xml><?xml version="1.0" encoding="utf-8"?>
<sst xmlns="http://schemas.openxmlformats.org/spreadsheetml/2006/main" count="1527" uniqueCount="819">
  <si>
    <t>Barracks</t>
  </si>
  <si>
    <t>Vehicle Garage</t>
  </si>
  <si>
    <t>Storage Building</t>
  </si>
  <si>
    <t>Hangars</t>
  </si>
  <si>
    <t>Small Building Types</t>
  </si>
  <si>
    <t>Infiltration @ 5 pascals (normal)</t>
  </si>
  <si>
    <t>Bldg Type</t>
  </si>
  <si>
    <t>Type</t>
  </si>
  <si>
    <t>No. Bldgs</t>
  </si>
  <si>
    <r>
      <t>Ave. Floor Area (m</t>
    </r>
    <r>
      <rPr>
        <vertAlign val="superscript"/>
        <sz val="10"/>
        <rFont val="Arial"/>
        <family val="2"/>
      </rPr>
      <t>2</t>
    </r>
    <r>
      <rPr>
        <sz val="11"/>
        <color theme="1"/>
        <rFont val="Calibri"/>
        <family val="2"/>
        <scheme val="minor"/>
      </rPr>
      <t>)</t>
    </r>
  </si>
  <si>
    <r>
      <t>Total Area (m</t>
    </r>
    <r>
      <rPr>
        <vertAlign val="superscript"/>
        <sz val="10"/>
        <rFont val="Arial"/>
        <family val="2"/>
      </rPr>
      <t>2</t>
    </r>
    <r>
      <rPr>
        <sz val="11"/>
        <color theme="1"/>
        <rFont val="Calibri"/>
        <family val="2"/>
        <scheme val="minor"/>
      </rPr>
      <t>)</t>
    </r>
  </si>
  <si>
    <t>% Total Floor Area</t>
  </si>
  <si>
    <t>pre-1960</t>
  </si>
  <si>
    <t>1960-1979</t>
  </si>
  <si>
    <t>1980-2004</t>
  </si>
  <si>
    <t>post-2004</t>
  </si>
  <si>
    <t>ACH (L/sec/m2)</t>
  </si>
  <si>
    <t>1c</t>
  </si>
  <si>
    <t>1.5 (0.80)</t>
  </si>
  <si>
    <t xml:space="preserve">1.0 (0.75) </t>
  </si>
  <si>
    <t>0.66 (0.45)</t>
  </si>
  <si>
    <t>0.40 (0.30)</t>
  </si>
  <si>
    <t>Training Bldgs</t>
  </si>
  <si>
    <t>2b</t>
  </si>
  <si>
    <t>1.0 (0.70)</t>
  </si>
  <si>
    <t>0.60 (0.50)</t>
  </si>
  <si>
    <t>0.44 (0.35)</t>
  </si>
  <si>
    <t>0.27 (0.20)</t>
  </si>
  <si>
    <t>Warehouses (Sheds)</t>
  </si>
  <si>
    <t>3b</t>
  </si>
  <si>
    <t>Sleeping barracks</t>
  </si>
  <si>
    <t>4c</t>
  </si>
  <si>
    <t>Recreational / Club Bldgs</t>
  </si>
  <si>
    <t>5d</t>
  </si>
  <si>
    <t>Offices</t>
  </si>
  <si>
    <t>6b</t>
  </si>
  <si>
    <t>Food Services</t>
  </si>
  <si>
    <t>7b</t>
  </si>
  <si>
    <t>(new)  Storage Bldgs</t>
  </si>
  <si>
    <t>8b</t>
  </si>
  <si>
    <t>Workshops</t>
  </si>
  <si>
    <t>9b</t>
  </si>
  <si>
    <t>Medical Facilities</t>
  </si>
  <si>
    <t>10b</t>
  </si>
  <si>
    <t>Retail Bldgs (+ Retail/Office)</t>
  </si>
  <si>
    <t>11b</t>
  </si>
  <si>
    <t>Communications &amp; Control</t>
  </si>
  <si>
    <t>13c</t>
  </si>
  <si>
    <r>
      <t>Misc. Bldgs &lt; 100m</t>
    </r>
    <r>
      <rPr>
        <vertAlign val="superscript"/>
        <sz val="10"/>
        <rFont val="Arial"/>
        <family val="2"/>
      </rPr>
      <t>2</t>
    </r>
  </si>
  <si>
    <t>Percentage of total building area represented by Part 9</t>
  </si>
  <si>
    <t>Part 3 Building Types</t>
  </si>
  <si>
    <t>1a</t>
  </si>
  <si>
    <t>Air Terminal</t>
  </si>
  <si>
    <t>1b</t>
  </si>
  <si>
    <t>2a</t>
  </si>
  <si>
    <t>Warehouses (Storage Bldgs)</t>
  </si>
  <si>
    <t>3a</t>
  </si>
  <si>
    <t>Motel Type Residences</t>
  </si>
  <si>
    <t>4a</t>
  </si>
  <si>
    <t xml:space="preserve">University Dormitory Type </t>
  </si>
  <si>
    <t>4b</t>
  </si>
  <si>
    <t>Fitness &amp; Rec. - Multi-gym</t>
  </si>
  <si>
    <t>5a</t>
  </si>
  <si>
    <t>Fitness &amp; Rec. - Arena</t>
  </si>
  <si>
    <t>5b</t>
  </si>
  <si>
    <t>Fitness &amp; Rec. - Pool</t>
  </si>
  <si>
    <t>5c</t>
  </si>
  <si>
    <t>6a</t>
  </si>
  <si>
    <t>7a</t>
  </si>
  <si>
    <t>Infrastructure (former Garage &amp; Process Enclosures)</t>
  </si>
  <si>
    <t>8a</t>
  </si>
  <si>
    <t>9a</t>
  </si>
  <si>
    <t>10a</t>
  </si>
  <si>
    <t>Retail Bldgs</t>
  </si>
  <si>
    <t>11a</t>
  </si>
  <si>
    <t>Religious Bldgs</t>
  </si>
  <si>
    <t>Control Tower</t>
  </si>
  <si>
    <t>13a</t>
  </si>
  <si>
    <t>Fire Hall</t>
  </si>
  <si>
    <t>13b</t>
  </si>
  <si>
    <t>Museum</t>
  </si>
  <si>
    <t>Note: Values Taken and Adapted from: (1) U.S. Army Corps of Engineers " Building Air Tightness: Army Requirements and Case Studies (New Construction and Retrofit Projects)"</t>
  </si>
  <si>
    <t>7th Annual Workshop, Energy Efficient Technologies for Buildings and Communities, Jan 28, 2011 Las Vegas</t>
  </si>
  <si>
    <t>(2) "Air Barrier Test Results and Trends: Experience from 100+ Buildings" Pie Forensic Consultants, presented at Energy Efficient Technologies for Buildings and Communities, Jan 28, 2011 Las Vegas</t>
  </si>
  <si>
    <t>(3) "Efficient Technologies to Reduce Building Energy Use and Meet Federal Requirements, Alexender Zhivov, U.S. Army Corps of Engineers</t>
  </si>
  <si>
    <t>Lighting</t>
  </si>
  <si>
    <t>humidification/dehumidification</t>
  </si>
  <si>
    <t>heating system capacity</t>
  </si>
  <si>
    <t>cooling system capacity</t>
  </si>
  <si>
    <t>boiler capacity</t>
  </si>
  <si>
    <t>boiler efficiency</t>
  </si>
  <si>
    <t>yes</t>
  </si>
  <si>
    <t>no</t>
  </si>
  <si>
    <t>water tank capacity</t>
  </si>
  <si>
    <t>water tank efficiency</t>
  </si>
  <si>
    <t>schedule</t>
  </si>
  <si>
    <t>fan motor efficiency</t>
  </si>
  <si>
    <t>pump motor efficiency</t>
  </si>
  <si>
    <t xml:space="preserve">fuel type </t>
  </si>
  <si>
    <t>based on audit</t>
  </si>
  <si>
    <t xml:space="preserve">0.27 ACH (0.20 L/s/m2) </t>
  </si>
  <si>
    <t xml:space="preserve"> </t>
  </si>
  <si>
    <t>Occupancy</t>
  </si>
  <si>
    <t xml:space="preserve">actual schedules reported in the audit </t>
  </si>
  <si>
    <t>Building Construction</t>
  </si>
  <si>
    <t xml:space="preserve">Same as building occupancy schedule reported in the audit  </t>
  </si>
  <si>
    <t>Air Leakage (Infiltration) Rate Assumptions</t>
  </si>
  <si>
    <t>spaces with cooling</t>
  </si>
  <si>
    <t>free cooling economizers</t>
  </si>
  <si>
    <t>Plug Loads</t>
  </si>
  <si>
    <t>Weather (historical weather data)</t>
  </si>
  <si>
    <t xml:space="preserve">Building Code values used to estimate the number of lamps per square metre of floor area </t>
  </si>
  <si>
    <t>Building Code values</t>
  </si>
  <si>
    <t xml:space="preserve">the type of HVAC equipment was not correlated to the building's age because buildings have undergone so many retrofits and added new heating and ventilation systems </t>
  </si>
  <si>
    <t>no humidification is assumed; dehumidification accounted for by cooling</t>
  </si>
  <si>
    <t xml:space="preserve"> 24 °C average for cooled spaces</t>
  </si>
  <si>
    <t>nighttime temperature setback</t>
  </si>
  <si>
    <t>Item</t>
  </si>
  <si>
    <t>Edmonton average weather data. A data file called Canadian Weather year for Energy Calculation (CWEC)</t>
  </si>
  <si>
    <t>installed in central plant heated buildings; not installed in other buildings</t>
  </si>
  <si>
    <t>boiler with outdoor air reset control</t>
  </si>
  <si>
    <t>82 °C</t>
  </si>
  <si>
    <t>adjusted according to age of building</t>
  </si>
  <si>
    <t>constant speed</t>
  </si>
  <si>
    <t>Domestic Hot Water</t>
  </si>
  <si>
    <t>based on Building Code values for temperature, litres and draw profiles</t>
  </si>
  <si>
    <t>Building Code value</t>
  </si>
  <si>
    <t xml:space="preserve">actual if available otherwise 80% for gas-fired, 100% for electric with standby losses taken into account separately </t>
  </si>
  <si>
    <t>Utility Costs</t>
  </si>
  <si>
    <t>estimated from the building plans, including renovations to walls and roofs (see attached sheet 'R-values')</t>
  </si>
  <si>
    <t>estimated from a  U.S. Army Corps of Engineers study (see attached sheet 'Infiltration Rates')</t>
  </si>
  <si>
    <t>number of occupants in buildings</t>
  </si>
  <si>
    <t>occupancy schedules in buildings</t>
  </si>
  <si>
    <t>insulation levels in walls and ceilings</t>
  </si>
  <si>
    <t>air tightness / air leakage</t>
  </si>
  <si>
    <t>In most spaces, lights generate heat that contributes to useful space heating and also contributes to summer cooling loads. This is not the case in bay spaces where the heat from lights does not reach occupants.</t>
  </si>
  <si>
    <t>type of lamps</t>
  </si>
  <si>
    <t>contribution to space heating</t>
  </si>
  <si>
    <t>Building Code values adjusted for the actual occupancy reported in the audit</t>
  </si>
  <si>
    <t>not currently practiced in any buildings</t>
  </si>
  <si>
    <t>based on predominant Building Code space type</t>
  </si>
  <si>
    <t>Controls Based</t>
  </si>
  <si>
    <t>How Modelled?</t>
  </si>
  <si>
    <t>Costed?</t>
  </si>
  <si>
    <t>Short Description of ECM</t>
  </si>
  <si>
    <t xml:space="preserve"> Long Description of ECM / for Modelling</t>
  </si>
  <si>
    <t>Cold Lake Audit Notes (Matthew's)</t>
  </si>
  <si>
    <t>Comments</t>
  </si>
  <si>
    <t>Application Rate</t>
  </si>
  <si>
    <t>Implementation</t>
  </si>
  <si>
    <t>Miscellaneous / Other Benefits</t>
  </si>
  <si>
    <t>Ventilation</t>
  </si>
  <si>
    <t>not modelled for Trenton. could be modelled in OS</t>
  </si>
  <si>
    <t>Followed the MNECB or real schedule for fan operation</t>
  </si>
  <si>
    <t>A sensor determines when a space is unoccupied and the control shuts off exhaust fans and make-up air units (MUA). Saves fan energy (electricity) and heating.</t>
  </si>
  <si>
    <t>same as short description</t>
  </si>
  <si>
    <t>Seems to pay back well on a ½ h.p. fan running 24/7.  Phylroy would need to schedule exhaust fans distinctly from air handlers</t>
  </si>
  <si>
    <t xml:space="preserve"> % of buildings or floor space this ECM applies to </t>
  </si>
  <si>
    <t>Demand controlled ventilation (DCV) control</t>
  </si>
  <si>
    <t>OS</t>
  </si>
  <si>
    <t>yes. Did not include the cost of a VFD</t>
  </si>
  <si>
    <t>MNECB 1997 schedules for fan operation, or real schedule</t>
  </si>
  <si>
    <t xml:space="preserve">Minimizes the delivery of ventilation air by measuring the carbon dioxide concentration in the space, and delivering enough air to meet the building code. Installed in AHUs and RTUs. Saves on fan energy and heating. </t>
  </si>
  <si>
    <t>Adjusts the rate of ventilation air delivered to a space by measuring the carbon dioxide concentration in the space. When there are no occupants in the space, ventilation is minimized, saving on fan energy. Two types of demand control ventilation devices assessed: sensors in occupied spaces controlling airflow to the space and sensors in return air duct controlling operation of the  air handler.</t>
  </si>
  <si>
    <t xml:space="preserve">I observed strong ventilation running in the REC Centre squash courts and activities room while unoccupied.  </t>
  </si>
  <si>
    <t>Risk of comfort problems according to staff. Building specific. Should package DCV with VFD ECM.</t>
  </si>
  <si>
    <t>Where mechanical cooling is undersized, this ECM would keep buildings cooler by reducing the addition of warm outdoor air  during summer</t>
  </si>
  <si>
    <t xml:space="preserve">Variable frequency drive (VFD) control for air handler fans </t>
  </si>
  <si>
    <t>Assume existing fans have constant speed, based on MNECB 1997. We will assume a typical fan type curve.</t>
  </si>
  <si>
    <t>A VFD adjusts the fan speed to match the actual need for ventilation air, heating or cooling.  Installed in constant speed AHUs and RTUs. This saves on fan energy, heating and cooling.</t>
  </si>
  <si>
    <t>For constant speed AHUs and RTUs, a controller which measures the return air/outdoor air temperatures and adjusts the fan motor to maintain a return air temperature or to adjust the volume of air delivered to maintain return air temperature and/or carbon dioxide in return air stream. A 20% lower fan speed saves 50% of the fan energy. Also reduces the cost to condition outside air.</t>
  </si>
  <si>
    <t>Some AHU fans have VFDs (REC Centre has at least one AHU). They can be problematic according to Rob Williams</t>
  </si>
  <si>
    <t xml:space="preserve">For RTUs an alternate to this ECM could be the Advanced RTU Controller 'Catalyst' that combines fan speed, economizer and DCV controls and saves 25% to 50%.  </t>
  </si>
  <si>
    <t>Occupancy sensor control for plug loads</t>
  </si>
  <si>
    <t>manual</t>
  </si>
  <si>
    <t>MNECB 1997 by space type</t>
  </si>
  <si>
    <t>A PIR + ultrasonic sensor turns on a circuit for wall plugs when it is activated by a person entering the room. After the occupant leaves the room and there is no activity sensed, a timer turns the circuit off, saving on electricity.</t>
  </si>
  <si>
    <t>Many personal heaters and fans are used in offices. This ECM could ensure they are being shut off at night, as well as computers and office equipment.</t>
  </si>
  <si>
    <t>Replacement of T8 lamp fixtures with T5s</t>
  </si>
  <si>
    <t>Lighting energy was reduced by 30% over MNECB energy levels per space by assuming existing T8 fluorescent fixtures in offices, barracks, warehouses).</t>
  </si>
  <si>
    <t>Lighting contributes useful space heating in some spaces and conversely adds to cooling loads. In high bay spaces it is assumed not to contribute to space heating.</t>
  </si>
  <si>
    <t>Replacement of metal halide lamp fixtures with T5s</t>
  </si>
  <si>
    <t>Replace  existing 400W or 250W Metal Halide lamps with high-intensity, instant start, T5 fixtures. This saves approximately 50%.</t>
  </si>
  <si>
    <t>Lighting energy was reduced by 30% over MNECB energy levels per space by assuming existing metal halide fixtures (400W) in hangers and workshops and metal halide fixtures (250W) in gyms and recreational high bay spaces</t>
  </si>
  <si>
    <t xml:space="preserve">various wattages of metal halides were observed. </t>
  </si>
  <si>
    <t>Assume same floor area application as Trenton. Set HIDs to 5% space heat. Note other benefits of fluorescent e.g. lumen depreciation</t>
  </si>
  <si>
    <t xml:space="preserve">Alert Hangars with metal halide lights left on 24/7 could potentially turn off fluorescents if they are instant start. Since metal halides takes time to warm up they are currently left on at all times.   </t>
  </si>
  <si>
    <t>Occupancy sensor control for lighting</t>
  </si>
  <si>
    <t>not modelled for Trenton</t>
  </si>
  <si>
    <t>yes, same sensor used for plug loads</t>
  </si>
  <si>
    <t>A PIR + ultrasonic sensor turns on a circuit for lights when it is activated by a person entering the room. After the occupant leaves the room and there is no activity, a timer turns the circuit off, saving on electricity.</t>
  </si>
  <si>
    <t>could apply to workshops, mechanical rooms, bathrooms – tend to be infrequently occupied</t>
  </si>
  <si>
    <t>Include a paragraph on photocells for outdoor lighting</t>
  </si>
  <si>
    <t>Heating</t>
  </si>
  <si>
    <t>Start with MNECB 1997 values</t>
  </si>
  <si>
    <t>Replace standard efficiency pump and fan motors with NEMA rated Premium efficiency motors. Saves in the order of 5% of electricity.</t>
  </si>
  <si>
    <t>Need to assume efficiency of typical existing motor</t>
  </si>
  <si>
    <t>This could be part of a motor replacement program or a regular maintenance plan. Staff could use Motormaster.com software to inventory and select motors</t>
  </si>
  <si>
    <t xml:space="preserve">Outdoor air  temperature reset control for hot water loop </t>
  </si>
  <si>
    <t>NECB 2011 sequence for boilers</t>
  </si>
  <si>
    <t>A controller that measures the outdoor air temperature and raises or lowers the hot water loop temperature to better match the building heat loss. It saves energy by minimizing heat loss in the distribution and boiler stack since the boiler cycles less often.</t>
  </si>
  <si>
    <t>A hot water reset control measures the outside air temperature; this information is used to estimate the building heating load as the outdoor temperature varies. The supply hot water temperature is modulated up and down range in an inverse linear ratio to outside air temperature. The typical range for conventional boilers is to vary the supply water temperature from 60 .. 82 ⁰C as the outside temperature varies from +18 .. -18 ⁰C.</t>
  </si>
  <si>
    <t>Outdoor Air Reset of Hot Water Converters:  This is supposed to be currently installed in buildings heated by the DES. Was installed by MCW in 1998-2001.</t>
  </si>
  <si>
    <t xml:space="preserve">REC centre has it. Assume that buildings newer than 15 year old  include it.   </t>
  </si>
  <si>
    <t xml:space="preserve">Boiler low-limit setting of 180F seems to prevent the Outdoor air reset from setting as low as it could potentially go. </t>
  </si>
  <si>
    <t>Variable speed drive (VSD) control for hydronic/heating pumps</t>
  </si>
  <si>
    <t xml:space="preserve">Assume existing pumps have constant speed, based on MNECB 1997.  </t>
  </si>
  <si>
    <t xml:space="preserve">A VSD varies the speed of a  hydronic pump as the need for heat in the building changes. For example in warmer weather, the pump speed can be reduced.  Saves on heating and pumping energy. </t>
  </si>
  <si>
    <t>VSD controller for a  pump along with a 2-way valve on the hydronic loop which measures the return water temperature and adjusts the pump motor and the 2-way valve position to maintain a design temperature differential.  Savings are in heating and pump energy . A 20% lower speed saves 50% of pumping energy.</t>
  </si>
  <si>
    <t>Pool water pumps – base speed on pool water turbidity. This should ramp down pumping at night</t>
  </si>
  <si>
    <t xml:space="preserve">Didn’t energy model this.   </t>
  </si>
  <si>
    <t xml:space="preserve">Supply air temperature reset control  </t>
  </si>
  <si>
    <t>Is a standard control sequence in the NECB 2011</t>
  </si>
  <si>
    <t>In AHUs or RTUs, this control lowers the supply air temperature to more accurately match the space heating load, based on measuring the return air temperature. Saves on heating , cooling  and re-heat energy.</t>
  </si>
  <si>
    <t xml:space="preserve">In AHUs or RTUs, reduces the supply air temperature or reheat temperature based on measuring return air temperature  to match the heating load more closely  as indoor conditions change. Saves  on heating, cooling and reheat energy. </t>
  </si>
  <si>
    <t xml:space="preserve">Retro-commissioning of HVAC systems </t>
  </si>
  <si>
    <t>yes, for two measures</t>
  </si>
  <si>
    <t xml:space="preserve">Used ASRHAE  Energy Efficiency Guides for Existing Commercial Buildings. </t>
  </si>
  <si>
    <t>Includes the re-calibration of thermostats and re-tuning  of all the controls in AHUs and RTUs. This saves on electrical, heating and cooling energy.</t>
  </si>
  <si>
    <t>Re-calibrating of thermostats in occupied spaces and retuning of all of the controls within the AHUs and RTUs to ensure that the sequence of operations and settings (valve, damper, temperatures, sensors) are within design specifications</t>
  </si>
  <si>
    <t>Col d Lake has a need to update the missing documentation on building controls</t>
  </si>
  <si>
    <t xml:space="preserve">Empirical data is found in the  PNNL 2012 Study on Commercial Building Re-tuning </t>
  </si>
  <si>
    <t xml:space="preserve">Nighttime temperature setback </t>
  </si>
  <si>
    <t>2°C was agreed to be reasonable</t>
  </si>
  <si>
    <t>Using a programmable thermostat or BAS, the space temperature is lowered by 2°C  during unoccupied hours and brought back up 2°C before occupied hours. This reduces the amount of heating.</t>
  </si>
  <si>
    <t>Reduction in the heating setpoint by 2°C for unoccupied hours (assumes a zero setback strategy currently exists)</t>
  </si>
  <si>
    <t xml:space="preserve">Various technicians, building occupants and CE staff  indicated reluctance to set back temperature at night due to previous issues with comfort, recovery time and the risk of freezing the building.  There is potential in some spaces (e.g. unit heaters on thermostats). Difficulty recovering temperature in older buildings. </t>
  </si>
  <si>
    <t>We could assume there is potential in 25% (?) of spaces.  Due to the climate and comfort, we did not recommend the occupied hours temperature reduction recommended for Trenton.</t>
  </si>
  <si>
    <t>Digital programmable thermostat would be needed for Barracks with perimeter convectors and  Braukmann thermostat controls.</t>
  </si>
  <si>
    <t>DHW Heating</t>
  </si>
  <si>
    <t>Replacement of electric hot water tanks with gas-fired hot water tanks</t>
  </si>
  <si>
    <t>Assume an E.F. for the electric (EF 0.92, 100% s.s.) and for the gas hot water tank (EF 0.67. 80% s.s.).  seasonal efficiency.  Use MNECB 1997 daily occupant or space DHW consumption and draw profile.</t>
  </si>
  <si>
    <t>Replacement of  electric hot water tanks with gas-fired hot water tanks.  This saves on energy costs and GHGs.</t>
  </si>
  <si>
    <t xml:space="preserve">Replacement of  electric hot water tanks with gas-fired hot water tanks.  This saves on energy costs and GHGs in Alberta since the GHG factor for natural gas is lower than the factor for electricity. </t>
  </si>
  <si>
    <t xml:space="preserve"> Many electric DHW tanks were observed in audited buildings</t>
  </si>
  <si>
    <t>Must consider the existing capacity of  gas pipe  and proximity of nearest gas pipe to the electric hot water tank.</t>
  </si>
  <si>
    <t>because electricity is five times more expensive, consider gas-fired DHW to save operating cost and GHG emissions</t>
  </si>
  <si>
    <t>Drainwater heat recovery for Barracks</t>
  </si>
  <si>
    <t>manual. not modelled for Trenton. There is a DWHR module in EnergyPlus</t>
  </si>
  <si>
    <t>Use MNECB 1997 daily occupant or space DHW consumption and draw profile.</t>
  </si>
  <si>
    <t>A copper drain pipe device (a gravity film exchanger) recovers the heat  - mainly from shower drainwater - and transfers it to the cold domestic water as it flows into the hot water tank. This saves on DHW heating energy.</t>
  </si>
  <si>
    <t>Potential in the barracks.  A main drainwater pipe is close by to the DHW Heater.</t>
  </si>
  <si>
    <t>Matthew could estimate the cost</t>
  </si>
  <si>
    <t>DES</t>
  </si>
  <si>
    <t>Not applicable</t>
  </si>
  <si>
    <t>To accommodate a new DES using low temperature hot water, the existing steam "converters" in buildings would need to be replaced with  hot water heat exchangers.</t>
  </si>
  <si>
    <t>Is this considered an "ECM"?</t>
  </si>
  <si>
    <t>Cooling</t>
  </si>
  <si>
    <t>Cold deck reset control</t>
  </si>
  <si>
    <t>Assuming a constant supply air temperature, as per MNECB 1997</t>
  </si>
  <si>
    <t>During mechanical cooling, supply air temperature is reset based upon the return air temperature and the outdoor air temperature to ensure the space does not overcool resulting in possible reheat energy. This saves on cooling energy and possibly reheat energy.</t>
  </si>
  <si>
    <t>During mechanical cooling, supply air temperature is reset based upon the return air temperature and the outdoor air temperature to ensure the space does not overcool resulting in possible reheat energy.  Savings are due to reduced mechanical cooling and some fan energy. Adjust the stages of cooling or the refrigerant valve in response to the return air temperature. Prevents over-cooling of space</t>
  </si>
  <si>
    <t>Observed only DX cooling during audits</t>
  </si>
  <si>
    <t>Start with a COP of 2.5 in V3 and V4, and  COP 3.0 in V1 and V2 based on typical MNECB 1997 values</t>
  </si>
  <si>
    <t xml:space="preserve">Replace the compressors in  cooling condensers and air conditioners with the latest energy efficient compressors. This saves on electricity. </t>
  </si>
  <si>
    <t>Replacement of the AHU and RTU compressor only with a new scroll compressor (COP 4.0) using R-410A refrigerant.  Existing compressors are assumed to be COP 2.5 for all pre-2004 buildings and COP 3.0 for all post-2004 buildings.</t>
  </si>
  <si>
    <t xml:space="preserve">The average age of condensers is estimated to be 15 years old.  </t>
  </si>
  <si>
    <t>The cost to upgrade &lt; 5 ton compressors was similar to replacing the entire outdoor section of a mini-split air conditioner. See ECM below</t>
  </si>
  <si>
    <t xml:space="preserve"> Replacement of  cooling section of an AHU or RTU.  Or replacement of the whole RTU. </t>
  </si>
  <si>
    <t>We costed RTU total replacement, and AHU replacement. But equipment cost is likely to be similar for replacing only the DX section</t>
  </si>
  <si>
    <t>Replace the  DX equipment (both the condenser section and evaporator coil) or an entire RTU with a new energy efficient model. Saves on heating, cooling and electricity through better COP, furnace efficiency and more advanced controls.</t>
  </si>
  <si>
    <t xml:space="preserve">Complete replacement of the direct expansion (DX) unit within an AHU or RTU, or replacing a DX/furnace RTU with a high efficiency unit. </t>
  </si>
  <si>
    <t>Applies also to mini-split air conditioners: outdoor section would be replaced with a new higher COP model. Use the cost estimate from the compressor ECM above</t>
  </si>
  <si>
    <t>For RTUs an alternate to this ECM could be the Advanced RTU Controller 'Catalyst' that combines fan speed, economizer and DCV controls and saves 25% to 50%.  The COP would not improve but everything else would.</t>
  </si>
  <si>
    <t>Building Envelope</t>
  </si>
  <si>
    <t xml:space="preserve">Air tightening of the building envelope </t>
  </si>
  <si>
    <t>US Military study of blower door test results and modified to our vintages</t>
  </si>
  <si>
    <t>Sealing or weather-stripping of roofs, walls, windows, doors, and all penetrations through the building envelope.  This reduces cold air entering the building (infiltration) and warm air escaping (exfiltration). Saves on heating and cooling.</t>
  </si>
  <si>
    <t xml:space="preserve">Foaming of envelope penetrations and junctions, weather-stripping of doors to reduce leakage levels to 0.27 air changes per hour at normal pressure from the assumed leakage rates per vintage and building type.  Pre-1960s buildings = 1.0 air changes per hour, 1960-1979 buildings = 0.6 air changes per hour, 1980-2004 buildings = 0.44 air changes per hour, post-2004 = 0.27 air changes per hour.  If building type contained overhead doors, space containing overhead door assumed increased air leakage of 50%.  </t>
  </si>
  <si>
    <t xml:space="preserve">Is air leakage unknowingly being used for ventilation? Will a tighter building envelope affect air quality and create a need for more ventilation, thus costing more in equipment and fan power?  </t>
  </si>
  <si>
    <t xml:space="preserve">A blower door test  is required to determine actual conditions. Could draft proof and test buildings at the same time. </t>
  </si>
  <si>
    <t>REC Centre</t>
  </si>
  <si>
    <t xml:space="preserve">Special/Unique ECMs for the REC Centre </t>
  </si>
  <si>
    <t xml:space="preserve">MNECB, retrofit case studies, figures from Raymond’s previous study in a similar sized REC centre </t>
  </si>
  <si>
    <t>Write up noting the typical measures and associated savings. Specific measures for Ice plant (floating compressor head control), IR camera for ice surface temperature, flood water treatment, pool pump turbidity-controlled VSPs, DCV during winter.ECMs that are unique to the REC Centre.  The other ECMs on this sheet apply to the REC Centre.</t>
  </si>
  <si>
    <t>570 kW demand noted during the audit</t>
  </si>
  <si>
    <t xml:space="preserve"> Centralized BAS Control</t>
  </si>
  <si>
    <t xml:space="preserve"> Control Centre for Building Automation Systems </t>
  </si>
  <si>
    <t>not modelled</t>
  </si>
  <si>
    <t xml:space="preserve">literature, case studies </t>
  </si>
  <si>
    <t xml:space="preserve">The technician staff are interested in implementing this system before any building control-type ECMs are attempted. There would be poor acceptance without the ability to monitor the HVAC systems. There are already many comfort issues. There is resistance to alter the current control settings and not enough staff to implement, test and monitor. </t>
  </si>
  <si>
    <t xml:space="preserve">Base should update the missing documentation on existing BAS systems. This would be a first step to undertaking a retro-commissioning program. Base recently hired companies to update controls in 3 buildings. MCW updated a lot of buildings controls in 2001. </t>
  </si>
  <si>
    <t xml:space="preserve">We could cite the O&amp;M benefits to EMS such as predictive maintenance, alarms. </t>
  </si>
  <si>
    <t>peak flow and temperature</t>
  </si>
  <si>
    <t>metal halides in the bay spaces of recreation centres, storage buildings, workshops, and hangars. Otherwise all T8 fluorescents</t>
  </si>
  <si>
    <t>auto-sized by the computer model</t>
  </si>
  <si>
    <t>auto-sized by the computer model based on heat loss calculation and design temperatures</t>
  </si>
  <si>
    <t>ventilation fresh air requirement</t>
  </si>
  <si>
    <t>actual values reported in audit, otherwise assume 24 hour operation</t>
  </si>
  <si>
    <t>exhaust fans capacity and schedule</t>
  </si>
  <si>
    <t>fan speed</t>
  </si>
  <si>
    <t>Main Heating Pumps</t>
  </si>
  <si>
    <t>horsepower autosized by computer model; runs constantly</t>
  </si>
  <si>
    <t>water heater pumps</t>
  </si>
  <si>
    <t>actual if available, otherwise 80%. 80% estimated for central plant heated buildings</t>
  </si>
  <si>
    <t>hot water setpoint</t>
  </si>
  <si>
    <t>AHU and RTU heating side efficiency</t>
  </si>
  <si>
    <t>Heating Equipment</t>
  </si>
  <si>
    <r>
      <t xml:space="preserve"> 21 </t>
    </r>
    <r>
      <rPr>
        <sz val="11"/>
        <color theme="1"/>
        <rFont val="Calibri"/>
        <family val="2"/>
      </rPr>
      <t>°</t>
    </r>
    <r>
      <rPr>
        <sz val="11"/>
        <color theme="1"/>
        <rFont val="Calibri"/>
        <family val="2"/>
        <scheme val="minor"/>
      </rPr>
      <t>C average assumed for all buildings and spaces</t>
    </r>
  </si>
  <si>
    <t>Cooling Equipment</t>
  </si>
  <si>
    <t>cooling efficiency</t>
  </si>
  <si>
    <t>the coefficient of performance (COP) for cooling equipment and air conditioners is corelated to building age: 2.5 for systems pre-1980; 3.0 for 1980-2004; 3.5 post-2004</t>
  </si>
  <si>
    <t>actual if available, otherwise 80% for direct fired equipment</t>
  </si>
  <si>
    <t>assume economizers are installed and operating in all AHUs and RTUs</t>
  </si>
  <si>
    <r>
      <t>plug loads (Watts/m</t>
    </r>
    <r>
      <rPr>
        <vertAlign val="superscript"/>
        <sz val="11"/>
        <color theme="1"/>
        <rFont val="Calibri"/>
        <family val="2"/>
        <scheme val="minor"/>
      </rPr>
      <t xml:space="preserve">2 </t>
    </r>
    <r>
      <rPr>
        <sz val="11"/>
        <color theme="1"/>
        <rFont val="Calibri"/>
        <family val="2"/>
        <scheme val="minor"/>
      </rPr>
      <t>of floor area)</t>
    </r>
  </si>
  <si>
    <t>lighting density (Watts/m2 of floor area)</t>
  </si>
  <si>
    <t>space temperature setpoint</t>
  </si>
  <si>
    <t>pump speed</t>
  </si>
  <si>
    <t>constant, single-speed</t>
  </si>
  <si>
    <t>flow capacity and horsepower</t>
  </si>
  <si>
    <t>cooling is assumed for spaces with occupants only, for example in offices but not in storage spaces; also based upon actual information from audits</t>
  </si>
  <si>
    <t>including AHUs, MUAs, RTUs, exhaust fans, ceiling fans, transfer air fans</t>
  </si>
  <si>
    <t>fan capacity and horsepower</t>
  </si>
  <si>
    <t>HVAC night control</t>
  </si>
  <si>
    <t xml:space="preserve">auto-sized by the computer model. Fan power is estimated separately for supply, return and exhaust fans using typical static pressure of AHUs </t>
  </si>
  <si>
    <t>always on (assumption is the heating and cooling setpoints are met, and fresh air requirement for number of occupants only). Ventilation runs through the night same as daytime</t>
  </si>
  <si>
    <t xml:space="preserve">ventilation schedule </t>
  </si>
  <si>
    <t>Building Code outdoor air per person rates, and occupancy levels from audit</t>
  </si>
  <si>
    <t>Miscellaneous</t>
  </si>
  <si>
    <t>separate HVAC equipment was sometimes combined in order to simplify computer modelling</t>
  </si>
  <si>
    <t>combining systems</t>
  </si>
  <si>
    <t>HVAC system type v.s. age of building?</t>
  </si>
  <si>
    <t xml:space="preserve">Computer simulation models were used to estimate the energy usage in buildings. Simulation models predict the energy consumption and interaction of building systems. 11 buildings have been modelled and will represent the other similar building types - 'archetypes' - throughout the Base.  This document lists the inputs or assumptions that were used in the computer models.  Wherever possible, the actual equipment, occupancy, schedules and operating values were used in the models. Otherwise, assumptions were based on typical values from the Canadian building code, known as the Model National Energy Code for Buildings (MNECB). </t>
  </si>
  <si>
    <t>use Trenton Training archetype building and run with Edmonton weather data. No building plans were made available by Cold Lake for this building.</t>
  </si>
  <si>
    <t xml:space="preserve">Firehall  </t>
  </si>
  <si>
    <t xml:space="preserve">B172 CF18 Training  </t>
  </si>
  <si>
    <t>use Trenton Firehall and run with Edmonton weather data. The Cold Lake Firehall is the same building design as Trenton's.</t>
  </si>
  <si>
    <t xml:space="preserve">Control prioritizes space temperature before ventilation. Must not interfere with existing pre-cooling practice.   For RTUs an alternate to this ECM could be the Advanced RTU Controller 'Catalyst' that combines fan speed, economizer and DCV controls and saves 25% to 50%.  </t>
  </si>
  <si>
    <t>not modelled for Trenton. could be modelled in OS. To be determined</t>
  </si>
  <si>
    <t>Bld: PRIN Number</t>
  </si>
  <si>
    <t>Bld: PRIN Name</t>
  </si>
  <si>
    <t>Bld: PRIN Address</t>
  </si>
  <si>
    <t>demo/replacement date</t>
  </si>
  <si>
    <t>Hangar 1</t>
  </si>
  <si>
    <t>H1 - Hangar Lane</t>
  </si>
  <si>
    <t>to be replaced 2022 w 5000 sq.ft.</t>
  </si>
  <si>
    <t>Hangar 2</t>
  </si>
  <si>
    <t>H2 - Hangar Lane</t>
  </si>
  <si>
    <t>to be replaced 2021 w 6000 sq.ft.</t>
  </si>
  <si>
    <t>Hangar 3</t>
  </si>
  <si>
    <t>H3 - Hangar Lane</t>
  </si>
  <si>
    <t>to be replaced 2019 w 6000 sq.ft.</t>
  </si>
  <si>
    <t>Hangar 6</t>
  </si>
  <si>
    <t>H6 - Hangar Lane</t>
  </si>
  <si>
    <t>to be replaced 2017 w 6000 sq.ft.</t>
  </si>
  <si>
    <t>B4 - Athabasca Road</t>
  </si>
  <si>
    <t>Officers Mess</t>
  </si>
  <si>
    <t>B20-Timberline Drive</t>
  </si>
  <si>
    <t>NCO Mess</t>
  </si>
  <si>
    <t>B30 - Queensway</t>
  </si>
  <si>
    <t>All Ranks Mess</t>
  </si>
  <si>
    <t>B40-Queensway</t>
  </si>
  <si>
    <t>Club 41</t>
  </si>
  <si>
    <t>B41-Beaverlodge Road</t>
  </si>
  <si>
    <t>RC Chapel</t>
  </si>
  <si>
    <t>B53-Queensway</t>
  </si>
  <si>
    <t>Maple Flag Quarters 1 or storage building</t>
  </si>
  <si>
    <t>B165 - Kingsway</t>
  </si>
  <si>
    <t>Maple Flag Quarters 2 or storage building</t>
  </si>
  <si>
    <t>B166 - Kingsway</t>
  </si>
  <si>
    <t>construction year</t>
  </si>
  <si>
    <t>name</t>
  </si>
  <si>
    <t>location</t>
  </si>
  <si>
    <t>gross floor area, sq.m</t>
  </si>
  <si>
    <t>100 p. accomodation</t>
  </si>
  <si>
    <t>beside trimess</t>
  </si>
  <si>
    <t>school/daycare</t>
  </si>
  <si>
    <t>@B82</t>
  </si>
  <si>
    <t>firehall</t>
  </si>
  <si>
    <t>beside H7</t>
  </si>
  <si>
    <t>RTF</t>
  </si>
  <si>
    <t>beside B84</t>
  </si>
  <si>
    <t>trimess</t>
  </si>
  <si>
    <t>between B20,30,40</t>
  </si>
  <si>
    <t>Canex</t>
  </si>
  <si>
    <t>across from B69</t>
  </si>
  <si>
    <t>airport tower</t>
  </si>
  <si>
    <t>south of H1</t>
  </si>
  <si>
    <t>chapel</t>
  </si>
  <si>
    <t>100 apartmt (750sq.ft ea)</t>
  </si>
  <si>
    <t xml:space="preserve">Reference or Source for assumptions </t>
  </si>
  <si>
    <t>Energy Conservation Measure Name</t>
  </si>
  <si>
    <t xml:space="preserve">Replacement of  building steam converters with hot water heat exchangers  </t>
  </si>
  <si>
    <t>not modelled for Trenton. Will not model special/unique measures</t>
  </si>
  <si>
    <t xml:space="preserve">Would a central BAS control save energy?   </t>
  </si>
  <si>
    <t xml:space="preserve"> Upgrade of pump and fan motors  </t>
  </si>
  <si>
    <t xml:space="preserve"> Zero energy dead band setpoints in heat/cool HVAC equipment so to avoid simultaneous heating and cooling …</t>
  </si>
  <si>
    <t xml:space="preserve"> Upgrade of compressors in cooling/air conditioning </t>
  </si>
  <si>
    <r>
      <t>Needed for DCV. Can program VFD to respond to duct static pressure, zone temperature, or CO</t>
    </r>
    <r>
      <rPr>
        <vertAlign val="subscript"/>
        <sz val="11"/>
        <color theme="1"/>
        <rFont val="Calibri"/>
        <family val="2"/>
        <scheme val="minor"/>
      </rPr>
      <t>2</t>
    </r>
    <r>
      <rPr>
        <sz val="11"/>
        <color theme="1"/>
        <rFont val="Calibri"/>
        <family val="2"/>
        <scheme val="minor"/>
      </rPr>
      <t xml:space="preserve"> concentration.  </t>
    </r>
  </si>
  <si>
    <r>
      <t>OS with a manual factor of 30%. Used W/m</t>
    </r>
    <r>
      <rPr>
        <vertAlign val="superscript"/>
        <sz val="11"/>
        <color theme="1"/>
        <rFont val="Calibri"/>
        <family val="2"/>
        <scheme val="minor"/>
      </rPr>
      <t>2</t>
    </r>
    <r>
      <rPr>
        <sz val="11"/>
        <color theme="1"/>
        <rFont val="Calibri"/>
        <family val="2"/>
        <scheme val="minor"/>
      </rPr>
      <t xml:space="preserve"> in model and no fixture counts</t>
    </r>
  </si>
  <si>
    <t>Interaction of ECMs</t>
  </si>
  <si>
    <t>replaces Hangar 6</t>
  </si>
  <si>
    <t>replaces Hangar 3</t>
  </si>
  <si>
    <t>replaces Hangar 2</t>
  </si>
  <si>
    <t>replaces Hangar 1</t>
  </si>
  <si>
    <t>increases heating, reduces cooling</t>
  </si>
  <si>
    <t>increases heating</t>
  </si>
  <si>
    <t xml:space="preserve">Centralized monitoring and control of each building's BAS systems. </t>
  </si>
  <si>
    <t>Heating Network</t>
  </si>
  <si>
    <r>
      <t>·</t>
    </r>
    <r>
      <rPr>
        <sz val="7"/>
        <color theme="1"/>
        <rFont val="Times New Roman"/>
        <family val="1"/>
      </rPr>
      <t xml:space="preserve">         </t>
    </r>
    <r>
      <rPr>
        <sz val="11"/>
        <color theme="1"/>
        <rFont val="Calibri"/>
        <family val="2"/>
        <scheme val="minor"/>
      </rPr>
      <t>Investigate other alternative supply options including biomass boilers and cogeneration.</t>
    </r>
  </si>
  <si>
    <t>Building Network Interface</t>
  </si>
  <si>
    <r>
      <t>·</t>
    </r>
    <r>
      <rPr>
        <sz val="7"/>
        <color theme="1"/>
        <rFont val="Times New Roman"/>
        <family val="1"/>
      </rPr>
      <t xml:space="preserve">         </t>
    </r>
    <r>
      <rPr>
        <sz val="11"/>
        <color theme="1"/>
        <rFont val="Calibri"/>
        <family val="2"/>
        <scheme val="minor"/>
      </rPr>
      <t>New hot-water energy transfer stations consisting of one or more brazed-plate or flat plate heat exchangers will replace existing steam convertors in each connected building</t>
    </r>
  </si>
  <si>
    <r>
      <t>·</t>
    </r>
    <r>
      <rPr>
        <sz val="7"/>
        <color theme="1"/>
        <rFont val="Times New Roman"/>
        <family val="1"/>
      </rPr>
      <t xml:space="preserve">         </t>
    </r>
    <r>
      <rPr>
        <sz val="11"/>
        <color theme="1"/>
        <rFont val="Calibri"/>
        <family val="2"/>
        <scheme val="minor"/>
      </rPr>
      <t>It is assumed that the district heating supply will provide both space heating and domestic water heating for each connected building</t>
    </r>
  </si>
  <si>
    <r>
      <t>·</t>
    </r>
    <r>
      <rPr>
        <sz val="7"/>
        <color theme="1"/>
        <rFont val="Times New Roman"/>
        <family val="1"/>
      </rPr>
      <t xml:space="preserve">         </t>
    </r>
    <r>
      <rPr>
        <sz val="11"/>
        <color theme="1"/>
        <rFont val="Calibri"/>
        <family val="2"/>
        <scheme val="minor"/>
      </rPr>
      <t>If known, please provide potential time horizon for any planned changes to the existing steam network and CHP</t>
    </r>
  </si>
  <si>
    <r>
      <t>·</t>
    </r>
    <r>
      <rPr>
        <sz val="7"/>
        <color theme="1"/>
        <rFont val="Times New Roman"/>
        <family val="1"/>
      </rPr>
      <t xml:space="preserve">         </t>
    </r>
    <r>
      <rPr>
        <sz val="11"/>
        <color theme="1"/>
        <rFont val="Calibri"/>
        <family val="2"/>
        <scheme val="minor"/>
      </rPr>
      <t>Do any of the buildings currently connected to the steam network have thermal meters installed? If so, can data be provided?</t>
    </r>
  </si>
  <si>
    <r>
      <t>·</t>
    </r>
    <r>
      <rPr>
        <sz val="7"/>
        <color rgb="FF1F497D"/>
        <rFont val="Times New Roman"/>
        <family val="1"/>
      </rPr>
      <t xml:space="preserve">         </t>
    </r>
    <r>
      <rPr>
        <sz val="11"/>
        <color theme="1"/>
        <rFont val="Calibri"/>
        <family val="2"/>
        <scheme val="minor"/>
      </rPr>
      <t>Also confirm if there are any other specific buildings on the Base that should be excluded from the district heating system modelling?</t>
    </r>
  </si>
  <si>
    <r>
      <t>·</t>
    </r>
    <r>
      <rPr>
        <sz val="7"/>
        <color theme="1"/>
        <rFont val="Times New Roman"/>
        <family val="1"/>
      </rPr>
      <t xml:space="preserve">         </t>
    </r>
    <r>
      <rPr>
        <sz val="11"/>
        <color theme="1"/>
        <rFont val="Calibri"/>
        <family val="2"/>
        <scheme val="minor"/>
      </rPr>
      <t xml:space="preserve">All network modelling will assume integration of a hot water distribution network (~110 </t>
    </r>
    <r>
      <rPr>
        <sz val="11"/>
        <color theme="1"/>
        <rFont val="Calibri"/>
        <family val="2"/>
      </rPr>
      <t>°</t>
    </r>
    <r>
      <rPr>
        <sz val="11"/>
        <color theme="1"/>
        <rFont val="Calibri"/>
        <family val="2"/>
        <scheme val="minor"/>
      </rPr>
      <t>C design supply temperature), constructed over 3 phases:</t>
    </r>
  </si>
  <si>
    <r>
      <t>·</t>
    </r>
    <r>
      <rPr>
        <sz val="7"/>
        <color theme="1"/>
        <rFont val="Times New Roman"/>
        <family val="1"/>
      </rPr>
      <t xml:space="preserve">         </t>
    </r>
    <r>
      <rPr>
        <sz val="11"/>
        <color theme="1"/>
        <rFont val="Calibri"/>
        <family val="2"/>
        <scheme val="minor"/>
      </rPr>
      <t>Any additional directional information to consider in the analysis – items Cold Lake personnel would like to see included or not included in the analysis?</t>
    </r>
  </si>
  <si>
    <r>
      <t>·</t>
    </r>
    <r>
      <rPr>
        <sz val="7"/>
        <color theme="1"/>
        <rFont val="Times New Roman"/>
        <family val="1"/>
      </rPr>
      <t xml:space="preserve">         </t>
    </r>
    <r>
      <rPr>
        <sz val="11"/>
        <color theme="1"/>
        <rFont val="Calibri"/>
        <family val="2"/>
        <scheme val="minor"/>
      </rPr>
      <t>Modelled plant to be located at or near the existing CHP building unless directed otherwise.</t>
    </r>
  </si>
  <si>
    <r>
      <t>·</t>
    </r>
    <r>
      <rPr>
        <sz val="7"/>
        <color theme="1"/>
        <rFont val="Times New Roman"/>
        <family val="1"/>
      </rPr>
      <t xml:space="preserve">         </t>
    </r>
    <r>
      <rPr>
        <sz val="11"/>
        <color theme="1"/>
        <rFont val="Calibri"/>
        <family val="2"/>
        <scheme val="minor"/>
      </rPr>
      <t>New gas-fired hot water boilers.</t>
    </r>
  </si>
  <si>
    <r>
      <t>·</t>
    </r>
    <r>
      <rPr>
        <sz val="7"/>
        <color theme="1"/>
        <rFont val="Times New Roman"/>
        <family val="1"/>
      </rPr>
      <t xml:space="preserve">         </t>
    </r>
    <r>
      <rPr>
        <sz val="11"/>
        <color theme="1"/>
        <rFont val="Calibri"/>
        <family val="2"/>
        <scheme val="minor"/>
      </rPr>
      <t>Piping assumed to be new, thin-walled steel district heating pipe (preinsulated, bonded) to be direct buried at approximately 1 metre below grade.</t>
    </r>
  </si>
  <si>
    <t xml:space="preserve">Input Assumptions for Building Energy Models </t>
  </si>
  <si>
    <r>
      <t>Occupancy</t>
    </r>
    <r>
      <rPr>
        <sz val="10"/>
        <color theme="1"/>
        <rFont val="Calibri"/>
        <family val="2"/>
        <scheme val="minor"/>
      </rPr>
      <t xml:space="preserve"> </t>
    </r>
    <r>
      <rPr>
        <sz val="11"/>
        <color theme="1"/>
        <rFont val="Calibri"/>
        <family val="2"/>
        <scheme val="minor"/>
      </rPr>
      <t xml:space="preserve">control for exhaust fans </t>
    </r>
  </si>
  <si>
    <t>Replace existing T8 and T12 fixtures with dimmable T5 fixtures. This saves approximately 30% on electricity.</t>
  </si>
  <si>
    <t>overlap with VFD. Increases heating</t>
  </si>
  <si>
    <t>overlap with DCV. Increases heating</t>
  </si>
  <si>
    <t>VSD on pumps</t>
  </si>
  <si>
    <t>Not to overlap with the other control ECMs</t>
  </si>
  <si>
    <t>Reduces building heat loss, reducing impact of other heating ECMs</t>
  </si>
  <si>
    <t>overlap with compressor upgrade</t>
  </si>
  <si>
    <t xml:space="preserve">overlap with replacement of cooling  </t>
  </si>
  <si>
    <t xml:space="preserve">Outdoor air reset </t>
  </si>
  <si>
    <t>Proposed Energy Conservation Measures</t>
  </si>
  <si>
    <t>impact reduced via compressor upgrade or replacement of cooling</t>
  </si>
  <si>
    <t>Rec Centre is  approximately 9% of heated buildings floor area</t>
  </si>
  <si>
    <t>Bldg No.</t>
  </si>
  <si>
    <t>Building Name</t>
  </si>
  <si>
    <t>H1</t>
  </si>
  <si>
    <t>B177</t>
  </si>
  <si>
    <t>F404 Engine Bay/Composite Bldg</t>
  </si>
  <si>
    <t>H2</t>
  </si>
  <si>
    <t>H4</t>
  </si>
  <si>
    <t>Hangar 4</t>
  </si>
  <si>
    <t>H3</t>
  </si>
  <si>
    <t>H6</t>
  </si>
  <si>
    <t>B171</t>
  </si>
  <si>
    <t>Supply Warehouse</t>
  </si>
  <si>
    <t>B5</t>
  </si>
  <si>
    <t>WTN Garage</t>
  </si>
  <si>
    <t>B7</t>
  </si>
  <si>
    <t>CE Main Bldg</t>
  </si>
  <si>
    <t>B63</t>
  </si>
  <si>
    <t>GSAR/Battery Shop/Supply</t>
  </si>
  <si>
    <t>B66</t>
  </si>
  <si>
    <t>Supply Bldg</t>
  </si>
  <si>
    <t>B192</t>
  </si>
  <si>
    <t>GPV Garage</t>
  </si>
  <si>
    <t>B8</t>
  </si>
  <si>
    <t>Exercise Support Office</t>
  </si>
  <si>
    <t>B174</t>
  </si>
  <si>
    <t>CE Roads and Grounds Bldg</t>
  </si>
  <si>
    <t>B81</t>
  </si>
  <si>
    <t>Electrical and Sheet Metal Shop</t>
  </si>
  <si>
    <t>B80</t>
  </si>
  <si>
    <t>Roundel Cleaners (NPF)</t>
  </si>
  <si>
    <t>B10</t>
  </si>
  <si>
    <t>Standby Power Plant</t>
  </si>
  <si>
    <t>B6</t>
  </si>
  <si>
    <t>RM Storage</t>
  </si>
  <si>
    <t>B128</t>
  </si>
  <si>
    <t>WOps EOD Centre # 19</t>
  </si>
  <si>
    <t xml:space="preserve"> Phase 1: connect to buildings currently supplied with steam from the CHP, and omitting any buildings slated to be demolished</t>
  </si>
  <si>
    <t xml:space="preserve"> Phase 2/3: connect to buildings currently heated with individual gas-fired systems as seen practical, as well as future buildings to be constructed</t>
  </si>
  <si>
    <t>Does it replace an existing building?</t>
  </si>
  <si>
    <t>Potential Central Heating Plant options</t>
  </si>
  <si>
    <r>
      <t>·</t>
    </r>
    <r>
      <rPr>
        <sz val="7"/>
        <color theme="1"/>
        <rFont val="Times New Roman"/>
        <family val="1"/>
      </rPr>
      <t xml:space="preserve">         </t>
    </r>
    <r>
      <rPr>
        <sz val="11"/>
        <color theme="1"/>
        <rFont val="Calibri"/>
        <family val="2"/>
        <scheme val="minor"/>
      </rPr>
      <t>In an effort to generate conservative estimates for required network piping, analysis will be based upon the estimated base-case (pre-ECM) building heating loads and no diversity or simultaneity of network heating loads will be considered.</t>
    </r>
  </si>
  <si>
    <r>
      <t>·</t>
    </r>
    <r>
      <rPr>
        <sz val="7"/>
        <color theme="1"/>
        <rFont val="Times New Roman"/>
        <family val="1"/>
      </rPr>
      <t xml:space="preserve">         </t>
    </r>
    <r>
      <rPr>
        <sz val="11"/>
        <color theme="1"/>
        <rFont val="Calibri"/>
        <family val="2"/>
        <scheme val="minor"/>
      </rPr>
      <t>Modelled plant operation and fuel consumption analysis will factor estimated building energy reductions achieved through integration of building Energy Conservation Measures.</t>
    </r>
  </si>
  <si>
    <t>hangar door floor blast heaters , 2 steam coils</t>
  </si>
  <si>
    <t>Carmal rate forecast for electricity. Gas Alberta forecast for natural gas</t>
  </si>
  <si>
    <t xml:space="preserve">assume zone thermal units (if applicable) can cycle on to meet heating setpoint. may be fan coil, terminal unit, baseboard, or RTU </t>
  </si>
  <si>
    <r>
      <t>·</t>
    </r>
    <r>
      <rPr>
        <sz val="7"/>
        <color theme="1"/>
        <rFont val="Times New Roman"/>
        <family val="1"/>
      </rPr>
      <t xml:space="preserve">         </t>
    </r>
    <r>
      <rPr>
        <sz val="11"/>
        <color theme="1"/>
        <rFont val="Calibri"/>
        <family val="2"/>
        <scheme val="minor"/>
      </rPr>
      <t>Please confirm the buildings that are still using steam directly in terminal heating equipment. See list at right. Please name the terminal equipment that use steam coils.</t>
    </r>
  </si>
  <si>
    <t xml:space="preserve">New               </t>
  </si>
  <si>
    <t>Projected utility rates for electricity, natural gas and other sources</t>
  </si>
  <si>
    <t>broken down for each year of the planning horizon</t>
  </si>
  <si>
    <t>Projected inflation for capital costs for retrofits</t>
  </si>
  <si>
    <t>Projected emissions factors by energy source</t>
  </si>
  <si>
    <t>May change for electricity due to anticipated supply mix</t>
  </si>
  <si>
    <t>Planning Horizon</t>
  </si>
  <si>
    <t>- what are the next two business cycles? (18-19 - 22-23) How many years does mid-long range planning on the base typically look out to?</t>
  </si>
  <si>
    <t>Additional qualitative questions important for the planning context</t>
  </si>
  <si>
    <t>- Specific environmental policies, targets or reports of which we should be aware?</t>
  </si>
  <si>
    <t>- Is there any linkage between planning on the base and that being done in surrounding communities?</t>
  </si>
  <si>
    <t>- Level of senior level buy-in for energy efficiency/renewable energy technology measures?</t>
  </si>
  <si>
    <t>- Perception of acceptance of energy efficiency/renewable energy technology measures by Base personell?</t>
  </si>
  <si>
    <t>historical rates</t>
  </si>
  <si>
    <t>future rates</t>
  </si>
  <si>
    <t>Proposed Energy Conservation Measures for Buildings</t>
  </si>
  <si>
    <t xml:space="preserve">Are there Energy intensity performance targets for new buildings?  </t>
  </si>
  <si>
    <t>Are any buildings anticipated to undergo major changes of use? If so, which ones, what will their use by changed to?</t>
  </si>
  <si>
    <t>Annual budget allocated specifically for energy retrofits</t>
  </si>
  <si>
    <t>4 Wing Answers / Comments?</t>
  </si>
  <si>
    <t>Canmet Energy Assumptions and Values</t>
  </si>
  <si>
    <t>4 Wing Comments?</t>
  </si>
  <si>
    <t>Questions  for 4 Wing. Please answer below.</t>
  </si>
  <si>
    <t xml:space="preserve">4 Wing Comments / note if information is unavailable </t>
  </si>
  <si>
    <t>Planned for Demolition - 4 Wing please verify and update</t>
  </si>
  <si>
    <t>Planned New Buildings - 4 Wing please verify and update</t>
  </si>
  <si>
    <t xml:space="preserve">Please review tab Simulation Assumptions. Provide any comments in column C.    </t>
  </si>
  <si>
    <t xml:space="preserve">Please review tab Proposed Energy Conservation Measures (ECMs). Provide any comments in column P. </t>
  </si>
  <si>
    <t>District Heating</t>
  </si>
  <si>
    <t xml:space="preserve">to be demolished  </t>
  </si>
  <si>
    <t>Instruction  Sheet</t>
  </si>
  <si>
    <t>Canmet Energy's Assumptions and Values</t>
  </si>
  <si>
    <t xml:space="preserve"> Canmet Energy's Assumptions and Questions</t>
  </si>
  <si>
    <t xml:space="preserve"> Canmet Energy's Questions</t>
  </si>
  <si>
    <t>?</t>
  </si>
  <si>
    <t xml:space="preserve">electrician, plumbers, controls technician, insulation contractor, air sealing contractor, and all general labor  </t>
  </si>
  <si>
    <t>design services</t>
  </si>
  <si>
    <t xml:space="preserve">$60 per hour  </t>
  </si>
  <si>
    <t xml:space="preserve">$100 per hour  </t>
  </si>
  <si>
    <t>historical rates for electricity and natural gas were provided by DND</t>
  </si>
  <si>
    <t>Labour Rates (to be used in Payback calculations)</t>
  </si>
  <si>
    <t>4  Wing's Budget for Buildings and Infrastructure</t>
  </si>
  <si>
    <t xml:space="preserve">Instructions to 4 Wing </t>
  </si>
  <si>
    <t>How many years does mid-long range planning for 4 Wing typically look out to?</t>
  </si>
  <si>
    <t>Planning and Environmental Policies</t>
  </si>
  <si>
    <t>Canada First Defence Strategy, Defence Renewal Charter, 4 Wing Mission and Vision, Federal Sustainable Development Strategy, Pan-Air Force Environmental Sustainability Plan,  Air Force Sustainability Office Five Year Plan, Defence Operational Energy Strategy, Canadian Armed Forces Administrative Order 29-7</t>
  </si>
  <si>
    <t>Planning for Buildings and Infrastructure</t>
  </si>
  <si>
    <t>Demolitions and New Construction</t>
  </si>
  <si>
    <t>Cost Assumtpions</t>
  </si>
  <si>
    <t>Annual budget allocated for Building O&amp;M</t>
  </si>
  <si>
    <t>Projected annual growth rate of  above budgets</t>
  </si>
  <si>
    <t xml:space="preserve">Please review tab District Heating tab and provide answers to the questions at the bottom and right. </t>
  </si>
  <si>
    <t>Please review tab Demolition and New Construction, verify the lists and provide answers to the questions in yellow.</t>
  </si>
  <si>
    <t>4 Wing check off after item has been reviewed</t>
  </si>
  <si>
    <t>Annual budget allocated for building and infrastructure renovations</t>
  </si>
  <si>
    <t>Annual budget allocated for new buildings and new infrastructure</t>
  </si>
  <si>
    <t>Mobile/Pre-Fabricated  archetype</t>
  </si>
  <si>
    <t>Additional Questions for 4 Wing</t>
  </si>
  <si>
    <t>Simulation Assumptions</t>
  </si>
  <si>
    <t>Demolition and New Construction</t>
  </si>
  <si>
    <t>Costs</t>
  </si>
  <si>
    <t>Planning</t>
  </si>
  <si>
    <t>Worksheet Name</t>
  </si>
  <si>
    <t xml:space="preserve">Mobile / Pre-Fabricated type buildings </t>
  </si>
  <si>
    <t>Please review tab Costs and provide answers or comments.</t>
  </si>
  <si>
    <t>Please review tab Planning  and provide answers or comments.</t>
  </si>
  <si>
    <t>Could 4 Wing please provide us a list of these types of buildings with PRIN number and address? And if possible heating fuel type?</t>
  </si>
  <si>
    <t>Buildings using Steam directly in their heating systems</t>
  </si>
  <si>
    <t>4 Wing please list the terminal heating equipment using steam</t>
  </si>
  <si>
    <t xml:space="preserve">What are 4 Wing's five year business cycles? (2018-19, 2022-23?) </t>
  </si>
  <si>
    <t xml:space="preserve"> GHG Emissions  </t>
  </si>
  <si>
    <t xml:space="preserve">Federal Sustainable Development Strategy  GHG reporting data back to 2005-06 (GHG emissions baseline year). Does 4 Wing have this data? </t>
  </si>
  <si>
    <t>Relevant Policies. Are there other policies, not listed here, related to planning, environment or energy?</t>
  </si>
  <si>
    <t xml:space="preserve">How does 4 Wing interact/co-ordinate with the Cold Lake community for its land use or other planning?  How are Cold Lake community plans linked with 4 Wing's plans? </t>
  </si>
  <si>
    <t xml:space="preserve">Who are the Officers at 4 Wing who are responsible for or handle energy efficiency and GHG emissions?  </t>
  </si>
  <si>
    <t>Food Service</t>
  </si>
  <si>
    <t>2005-2014</t>
  </si>
  <si>
    <t>Training Building</t>
  </si>
  <si>
    <t>Cold Lake modelling assumptions</t>
  </si>
  <si>
    <t>Weather file</t>
  </si>
  <si>
    <t>Edmonton CWEC</t>
  </si>
  <si>
    <t>Use CWEC; perhaps do a comparison to year using for analysis</t>
  </si>
  <si>
    <t xml:space="preserve">Occupancy </t>
  </si>
  <si>
    <t>Loads</t>
  </si>
  <si>
    <t>MNECB defaults; adjusted for actual occupancy as per audit</t>
  </si>
  <si>
    <t>Schedule</t>
  </si>
  <si>
    <t>Actual as per audit or MNECB</t>
  </si>
  <si>
    <t>Envelope</t>
  </si>
  <si>
    <t>R values by building type and vintage (see sheet 'Cold Lake R-values')</t>
  </si>
  <si>
    <t>scripting</t>
  </si>
  <si>
    <t>Use metal cladding construction</t>
  </si>
  <si>
    <t>Set R-values for trailer archeype (not based on vintage) (see sheet 'Cold Lake R-values')</t>
  </si>
  <si>
    <t xml:space="preserve">no wall retrofit measures (based on trenton, not cost-effective), perhaps only roof ecms </t>
  </si>
  <si>
    <t>Infiltration</t>
  </si>
  <si>
    <t>Rate by building type and vintage (see sheet 'Infiltration Assumptions')</t>
  </si>
  <si>
    <t>bay doors</t>
  </si>
  <si>
    <t>increase infiltration rate by 50% when doors are opened (see audit info)</t>
  </si>
  <si>
    <t xml:space="preserve">MNECB defaults; some audit information available </t>
  </si>
  <si>
    <t>Question: ask base contact about when lighting retrofits were done; provide MNECB default and ask if that is in the ball park.</t>
  </si>
  <si>
    <t>Heat to space</t>
  </si>
  <si>
    <t>Set based on building type; to be determined</t>
  </si>
  <si>
    <t>Check if detailed lighting plans available for exemplar buildings; need to check if these were implemented</t>
  </si>
  <si>
    <t>Same as occupancy schedule as per audit or MNECB default by space type</t>
  </si>
  <si>
    <t>Equipment</t>
  </si>
  <si>
    <t>MNECB defaults; do we take into account loads in server rooms?</t>
  </si>
  <si>
    <t>no; we will not tackle process loads</t>
  </si>
  <si>
    <t>MNECB defaults</t>
  </si>
  <si>
    <t>HVAC</t>
  </si>
  <si>
    <t>auto-sized</t>
  </si>
  <si>
    <t>cooling</t>
  </si>
  <si>
    <t>for spaces with occupants only (example offices, but not storage spaces); set up systems appropriately (system with no cooling for zones with no cooling)</t>
  </si>
  <si>
    <t>combine HVAC systems</t>
  </si>
  <si>
    <t>modify HVAC system by vintage</t>
  </si>
  <si>
    <t>put cooling in exemplar with no cooling if other buildings for this archetype have cooling</t>
  </si>
  <si>
    <t>economizers</t>
  </si>
  <si>
    <t>assume in all base case models for buildings with cooling</t>
  </si>
  <si>
    <t>exhaust fans</t>
  </si>
  <si>
    <t>explicitly model. This is necessary if we look at exhaust fan ecm - modify exhaust fan schedule to determine impact.</t>
  </si>
  <si>
    <t>no for humidification; dehumidification accounted for by cooling</t>
  </si>
  <si>
    <t>ventilation</t>
  </si>
  <si>
    <t>MNECB outdoor air per person rates</t>
  </si>
  <si>
    <t>heating setpoint</t>
  </si>
  <si>
    <t>Set to 21C</t>
  </si>
  <si>
    <t>cooling setpoint</t>
  </si>
  <si>
    <t>Set to 24C</t>
  </si>
  <si>
    <t>temperature setback</t>
  </si>
  <si>
    <t>not in base model</t>
  </si>
  <si>
    <t>boiler with outdoor air reset</t>
  </si>
  <si>
    <t>not in base model; consider as ECM</t>
  </si>
  <si>
    <t>assumed to exist in DES heated buildings</t>
  </si>
  <si>
    <t>actual if available, 80% for DES systems</t>
  </si>
  <si>
    <t>boiler setpoint</t>
  </si>
  <si>
    <t>82C</t>
  </si>
  <si>
    <t>script</t>
  </si>
  <si>
    <t>des</t>
  </si>
  <si>
    <t>Des represented by boiler with 80% efficiency</t>
  </si>
  <si>
    <t>HVAC system heating efficiency</t>
  </si>
  <si>
    <t>actual, if available or use 80% default</t>
  </si>
  <si>
    <t>HVAC system cooling efficiency</t>
  </si>
  <si>
    <t>vintage COP: 2.5 for systems pre-1980; 3.0 for 1980-2004; 3.5 post-2004</t>
  </si>
  <si>
    <t>script; set base model to 2.5</t>
  </si>
  <si>
    <t>fan schedule</t>
  </si>
  <si>
    <t>as per audit; if no information assume always on</t>
  </si>
  <si>
    <t>by vintage; see Mike</t>
  </si>
  <si>
    <t>fan type</t>
  </si>
  <si>
    <t>constant</t>
  </si>
  <si>
    <t>hvac ventilation schedule</t>
  </si>
  <si>
    <t>always on</t>
  </si>
  <si>
    <t>hvac night control</t>
  </si>
  <si>
    <t>assume zone thermal units (if applicable) can cycle on to meet heating setpoint</t>
  </si>
  <si>
    <t>pump type</t>
  </si>
  <si>
    <t>constant single-speed</t>
  </si>
  <si>
    <t>system heating sizing factor</t>
  </si>
  <si>
    <t>system cooling sizing factor</t>
  </si>
  <si>
    <t>zone heating sizing factor</t>
  </si>
  <si>
    <t>zone cooling sizing factor</t>
  </si>
  <si>
    <t>plant heating sizing factor</t>
  </si>
  <si>
    <t>SWH</t>
  </si>
  <si>
    <t>peak flow</t>
  </si>
  <si>
    <t>based on MNECB default of W/person, actual occupancy and 44C temperature difference</t>
  </si>
  <si>
    <t>default size</t>
  </si>
  <si>
    <t>actual if available otherwise 80% for fuel-fired; 100% for electric (standby losses taken into account separately)</t>
  </si>
  <si>
    <t>based on default for predominant MNECB space type</t>
  </si>
  <si>
    <t>water heater pump</t>
  </si>
  <si>
    <t>hot water setpoint temperature</t>
  </si>
  <si>
    <t>Utility costs</t>
  </si>
  <si>
    <t>use time of use rate for one base case model- office; compare to result with average rate</t>
  </si>
  <si>
    <t>rates, see Matthew</t>
  </si>
  <si>
    <t>take into account demand and consumption charges</t>
  </si>
  <si>
    <t>Simulation outputs</t>
  </si>
  <si>
    <t xml:space="preserve">Yearly </t>
  </si>
  <si>
    <t>load versus consumption</t>
  </si>
  <si>
    <t>EUI based on energy (versus consumption); analysis will use load values and assume system efficiency</t>
  </si>
  <si>
    <t>also compile #s based on consumption to compare</t>
  </si>
  <si>
    <t>EUI</t>
  </si>
  <si>
    <t>by end-use/fuel-source</t>
  </si>
  <si>
    <t>Hourly</t>
  </si>
  <si>
    <t>Cooling Coil Total Cooling Rate</t>
  </si>
  <si>
    <t>Cooling Coil Electric Power</t>
  </si>
  <si>
    <t>Heating Coil Air Heating Rate</t>
  </si>
  <si>
    <t>Heating Coil Heating Rate</t>
  </si>
  <si>
    <t>Heating Coil Gas Rate</t>
  </si>
  <si>
    <t>District Heating Hot Water Rate</t>
  </si>
  <si>
    <t>District Heating Rate</t>
  </si>
  <si>
    <t>Water Heater Heating Rate</t>
  </si>
  <si>
    <t>Water Heater Gas Rate</t>
  </si>
  <si>
    <t>Water Heater Electric rate</t>
  </si>
  <si>
    <t>Plant Supply Side Heating Demand Rate</t>
  </si>
  <si>
    <t>Boiler Gas Rate</t>
  </si>
  <si>
    <t>Facility Total HVAC Electric Demand Power</t>
  </si>
  <si>
    <t>Facility Total Electric Demand Power</t>
  </si>
  <si>
    <t>Zone Air Temperature</t>
  </si>
  <si>
    <t>Demand</t>
  </si>
  <si>
    <t>once ecm package is finalized, re-run archetypes to get combined demand/energy savings</t>
  </si>
  <si>
    <t>Exempler model verification</t>
  </si>
  <si>
    <t>do not reconcile exemplar with metered data at this point; may do this once all archetypes rolled up at base level</t>
  </si>
  <si>
    <t>electric meter</t>
  </si>
  <si>
    <t>tolerance?</t>
  </si>
  <si>
    <t>example:</t>
  </si>
  <si>
    <t>B688 ammunition maintenance facility</t>
  </si>
  <si>
    <t>natural gas meter</t>
  </si>
  <si>
    <t>electricity</t>
  </si>
  <si>
    <t>natural gas</t>
  </si>
  <si>
    <t>compare to trenton EUI for same building type?</t>
  </si>
  <si>
    <t>metered</t>
  </si>
  <si>
    <t>278-368 GJ</t>
  </si>
  <si>
    <t>1023-1492 GJ</t>
  </si>
  <si>
    <t>simulation</t>
  </si>
  <si>
    <t>328 GJ</t>
  </si>
  <si>
    <t>689 GJ</t>
  </si>
  <si>
    <t>note this is for setpoint 18C</t>
  </si>
  <si>
    <t>baseline year</t>
  </si>
  <si>
    <t>2013-14 if utility data available for this fiscal year</t>
  </si>
  <si>
    <t>882 GJ</t>
  </si>
  <si>
    <t>if setpoint is changed to 20C</t>
  </si>
  <si>
    <t>Firehall archetype</t>
  </si>
  <si>
    <t>use Trenton archetype and run with Edmonton weather data</t>
  </si>
  <si>
    <t>B172 CF18 Training archetype</t>
  </si>
  <si>
    <t>ECMs</t>
  </si>
  <si>
    <t>Individual ECMs</t>
  </si>
  <si>
    <t>see sheet ''</t>
  </si>
  <si>
    <t>payback</t>
  </si>
  <si>
    <t>combinations</t>
  </si>
  <si>
    <t>Applying ECMs</t>
  </si>
  <si>
    <t>applying ECM modelling results to buildings corresponding to archetype/vintage based on percentage</t>
  </si>
  <si>
    <t>different percentages for more aggressive scenarios</t>
  </si>
  <si>
    <t>New construction</t>
  </si>
  <si>
    <t>assume no new construction</t>
  </si>
  <si>
    <t>Maintenance Shop</t>
  </si>
  <si>
    <t>Cold Lake Vintages</t>
  </si>
  <si>
    <t>L/s/m2</t>
  </si>
  <si>
    <t>ACH</t>
  </si>
  <si>
    <t>Units are  = m3/s/m2</t>
  </si>
  <si>
    <t>Mobile Prefab Buildings</t>
  </si>
  <si>
    <t>Storage Bldgs</t>
  </si>
  <si>
    <t>Misc. Bldgs &lt; 100m2</t>
  </si>
  <si>
    <t>University Dormitory Type</t>
  </si>
  <si>
    <t>Infrastructure</t>
  </si>
  <si>
    <t>Warehouses</t>
  </si>
  <si>
    <t>Infiltration Building Type</t>
  </si>
  <si>
    <t>BTAP Construction Sets</t>
  </si>
  <si>
    <t>Concrete</t>
  </si>
  <si>
    <t>Metal</t>
  </si>
  <si>
    <t>FixedDryBulb</t>
  </si>
  <si>
    <t>ModulateFlow</t>
  </si>
  <si>
    <t>Recreation Center</t>
  </si>
  <si>
    <t>Maintenance Shop-Small</t>
  </si>
  <si>
    <t>ext_wall_rsi</t>
  </si>
  <si>
    <t>ext_floor_rsi</t>
  </si>
  <si>
    <t>ext_roof_rsi</t>
  </si>
  <si>
    <t>ground_wall_rsi</t>
  </si>
  <si>
    <t>ground_floor_rsi</t>
  </si>
  <si>
    <t>ground_roof_rsi</t>
  </si>
  <si>
    <t>fixed_window_rsi</t>
  </si>
  <si>
    <t>operable_window_rsi</t>
  </si>
  <si>
    <t>door_construction_rsi</t>
  </si>
  <si>
    <t>glass_door_rsi</t>
  </si>
  <si>
    <t>overhead_door_rsi</t>
  </si>
  <si>
    <t>infiltration_building_type</t>
  </si>
  <si>
    <t>infiltration_rate</t>
  </si>
  <si>
    <t>cop</t>
  </si>
  <si>
    <t>fan_motor_eff</t>
  </si>
  <si>
    <t>fan_total_eff</t>
  </si>
  <si>
    <t>pump_eff</t>
  </si>
  <si>
    <t>economizer_control_type</t>
  </si>
  <si>
    <t>economizer_control_action_type</t>
  </si>
  <si>
    <t>economizer_maximum_limit_dry_bulb_temperature</t>
  </si>
  <si>
    <t>economizer_maximum_limit_enthalpy</t>
  </si>
  <si>
    <t>economizer_minimum_limit_dry_bulb_temperature</t>
  </si>
  <si>
    <t>Cost Units</t>
  </si>
  <si>
    <t>60C</t>
  </si>
  <si>
    <t>B45</t>
  </si>
  <si>
    <t>Trenton FH B19</t>
  </si>
  <si>
    <t>B40</t>
  </si>
  <si>
    <t>B581</t>
  </si>
  <si>
    <t>B720</t>
  </si>
  <si>
    <t>B688</t>
  </si>
  <si>
    <t>B96(Trailer)</t>
  </si>
  <si>
    <t>B782</t>
  </si>
  <si>
    <t>Trenton Training B34</t>
  </si>
  <si>
    <t>B624</t>
  </si>
  <si>
    <t>Reference Info</t>
  </si>
  <si>
    <t>vintage_name</t>
  </si>
  <si>
    <t>de_heated_area</t>
  </si>
  <si>
    <t>heating_setpoint_schedule</t>
  </si>
  <si>
    <t>cooling_setpoint_schedule</t>
  </si>
  <si>
    <t>default_construction_set</t>
  </si>
  <si>
    <t>building_count</t>
  </si>
  <si>
    <t xml:space="preserve">see </t>
  </si>
  <si>
    <t>barracks.osm</t>
  </si>
  <si>
    <t>fire_hall.osm</t>
  </si>
  <si>
    <t>food_service.osm</t>
  </si>
  <si>
    <t>hanger.osm</t>
  </si>
  <si>
    <t>maintenance_shop.osm</t>
  </si>
  <si>
    <t>maintenance_shop_small.osm</t>
  </si>
  <si>
    <t>office.osm</t>
  </si>
  <si>
    <t>office_small.osm</t>
  </si>
  <si>
    <t>recreation_center.osm</t>
  </si>
  <si>
    <t>storage_building.osm</t>
  </si>
  <si>
    <t>training_building.osm</t>
  </si>
  <si>
    <t>vehicle_garage.osm</t>
  </si>
  <si>
    <t>Hangar</t>
  </si>
  <si>
    <t>Office</t>
  </si>
  <si>
    <t>Office-Small</t>
  </si>
  <si>
    <t>model_file_name</t>
  </si>
  <si>
    <t>building_source</t>
  </si>
  <si>
    <t>building_type</t>
  </si>
  <si>
    <t>schedule_name</t>
  </si>
  <si>
    <t>schedule_string</t>
  </si>
  <si>
    <t>always_21C</t>
  </si>
  <si>
    <t>always_24C</t>
  </si>
  <si>
    <t>heating_sched_name</t>
  </si>
  <si>
    <t>NA</t>
  </si>
  <si>
    <t>cool_sched_name</t>
  </si>
  <si>
    <t>B007</t>
  </si>
  <si>
    <t>zone_heating_sizing_factor</t>
  </si>
  <si>
    <t>zone_cooling_sizing_factor</t>
  </si>
  <si>
    <t>shw_heating_type</t>
  </si>
  <si>
    <t>base_model_file_name</t>
  </si>
  <si>
    <t>total_floor_area</t>
  </si>
  <si>
    <t>building_heated_floor_area</t>
  </si>
  <si>
    <t>measure_id</t>
  </si>
  <si>
    <t>economizer_maximum_limit_dewpoint_temperature</t>
  </si>
  <si>
    <t>heating_sizing_factor</t>
  </si>
  <si>
    <t>cooling_sizing_factor</t>
  </si>
  <si>
    <t>shw_setpoint_sched</t>
  </si>
  <si>
    <t>shw_thermal_eff</t>
  </si>
  <si>
    <t>F:/osruby/Resources/common/BTAP_Construction_Library.osm</t>
  </si>
  <si>
    <t>hw_boiler_design_water_outlet_temperature</t>
  </si>
  <si>
    <t>Boiler Fuel Types</t>
  </si>
  <si>
    <t>Electricity</t>
  </si>
  <si>
    <t>NaturalGas</t>
  </si>
  <si>
    <t>PropaneGas</t>
  </si>
  <si>
    <t>FuelOil#1</t>
  </si>
  <si>
    <t>FuelOil#2</t>
  </si>
  <si>
    <t>Coal</t>
  </si>
  <si>
    <t>Diesel</t>
  </si>
  <si>
    <t>Gasoline</t>
  </si>
  <si>
    <t>OtherFuel1</t>
  </si>
  <si>
    <t>OtherFuel2</t>
  </si>
  <si>
    <t>DistrictHeating</t>
  </si>
  <si>
    <t>SHW Fuel Types</t>
  </si>
  <si>
    <t>Stream</t>
  </si>
  <si>
    <t>hw_boiler_fuel_type</t>
  </si>
  <si>
    <t>hw_boiler_thermal_eff</t>
  </si>
  <si>
    <t>{"sch":{"name":"always 21",
                  "type":"TEMPERATURE",
                  "period_rules":[ {  "start":"Jan-31","end":"Dec-31",
                      "day_rules":[
                                { "days" :"M,T,W,T,F,S,SN",
                                  "hour_rules":[ { "value":"21.0", "until":"24:00"} ]
                                }
                              ]
                    }
                  ]
          }}</t>
  </si>
  <si>
    <t>{"sch":{"name":"always 24",
                  "type":"TEMPERATURE",
                  "period_rules":[ {  "start":"Jan-31","end":"Dec-31",
                      "day_rules":[
                                { "days" :"M,T,W,T,F,S,SN",
                                  "hour_rules":[ { "value":"24.0", "until":"24:00"} ]
                                }
                              ]
                    }
                  ]
          }}</t>
  </si>
  <si>
    <t>construction_library_file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</si>
</sst>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
    <numFmt numFmtId="167" formatCode="0.000"/>
  </numFmts>
  <fonts count="38" x14ac:knownFonts="1">
    <font>
      <sz val="11"/>
      <color theme="1"/>
      <name val="Calibri"/>
      <family val="2"/>
      <scheme val="minor"/>
    </font>
    <font>
      <sz val="10"/>
      <name val="Arial"/>
      <family val="2"/>
    </font>
    <font>
      <b/>
      <sz val="10"/>
      <name val="Arial"/>
      <family val="2"/>
    </font>
    <font>
      <vertAlign val="superscript"/>
      <sz val="10"/>
      <name val="Arial"/>
      <family val="2"/>
    </font>
    <font>
      <b/>
      <sz val="8"/>
      <color indexed="81"/>
      <name val="Tahoma"/>
      <family val="2"/>
    </font>
    <font>
      <sz val="8"/>
      <color indexed="81"/>
      <name val="Tahoma"/>
      <family val="2"/>
    </font>
    <font>
      <b/>
      <sz val="9"/>
      <color indexed="81"/>
      <name val="Tahoma"/>
      <family val="2"/>
    </font>
    <font>
      <b/>
      <sz val="11"/>
      <color theme="1"/>
      <name val="Calibri"/>
      <family val="2"/>
      <scheme val="minor"/>
    </font>
    <font>
      <sz val="11"/>
      <name val="Calibri"/>
      <family val="2"/>
      <scheme val="minor"/>
    </font>
    <font>
      <vertAlign val="superscript"/>
      <sz val="11"/>
      <color theme="1"/>
      <name val="Calibri"/>
      <family val="2"/>
      <scheme val="minor"/>
    </font>
    <font>
      <b/>
      <sz val="14"/>
      <name val="Arial"/>
      <family val="2"/>
    </font>
    <font>
      <sz val="11"/>
      <color theme="1"/>
      <name val="Calibri"/>
      <family val="2"/>
    </font>
    <font>
      <b/>
      <sz val="14"/>
      <color theme="1"/>
      <name val="Calibri"/>
      <family val="2"/>
      <scheme val="minor"/>
    </font>
    <font>
      <vertAlign val="subscript"/>
      <sz val="11"/>
      <color theme="1"/>
      <name val="Calibri"/>
      <family val="2"/>
      <scheme val="minor"/>
    </font>
    <font>
      <sz val="10"/>
      <color theme="1"/>
      <name val="Calibri"/>
      <family val="2"/>
      <scheme val="minor"/>
    </font>
    <font>
      <sz val="11"/>
      <color rgb="FF000000"/>
      <name val="Calibri"/>
      <family val="2"/>
      <scheme val="minor"/>
    </font>
    <font>
      <sz val="12"/>
      <color theme="1"/>
      <name val="Calibri"/>
      <family val="2"/>
      <scheme val="minor"/>
    </font>
    <font>
      <sz val="11"/>
      <color theme="1"/>
      <name val="Symbol"/>
      <family val="1"/>
      <charset val="2"/>
    </font>
    <font>
      <sz val="7"/>
      <color theme="1"/>
      <name val="Times New Roman"/>
      <family val="1"/>
    </font>
    <font>
      <sz val="11"/>
      <color rgb="FF1F497D"/>
      <name val="Symbol"/>
      <family val="1"/>
      <charset val="2"/>
    </font>
    <font>
      <sz val="7"/>
      <color rgb="FF1F497D"/>
      <name val="Times New Roman"/>
      <family val="1"/>
    </font>
    <font>
      <b/>
      <sz val="12"/>
      <name val="Calibri"/>
      <family val="2"/>
      <scheme val="minor"/>
    </font>
    <font>
      <b/>
      <sz val="12"/>
      <color theme="1"/>
      <name val="Calibri"/>
      <family val="2"/>
      <scheme val="minor"/>
    </font>
    <font>
      <b/>
      <sz val="16"/>
      <color theme="1"/>
      <name val="Calibri"/>
      <family val="2"/>
      <scheme val="minor"/>
    </font>
    <font>
      <b/>
      <sz val="12"/>
      <color theme="1"/>
      <name val="Arial"/>
      <family val="2"/>
    </font>
    <font>
      <b/>
      <sz val="10"/>
      <color rgb="FF000000"/>
      <name val="Arial"/>
      <family val="2"/>
    </font>
    <font>
      <sz val="10"/>
      <color rgb="FF000000"/>
      <name val="Arial"/>
      <family val="2"/>
    </font>
    <font>
      <b/>
      <sz val="10"/>
      <color rgb="FF0000FF"/>
      <name val="Arial"/>
      <family val="2"/>
    </font>
    <font>
      <sz val="10"/>
      <color rgb="FF0000FF"/>
      <name val="Arial"/>
      <family val="2"/>
    </font>
    <font>
      <b/>
      <sz val="12"/>
      <color rgb="FF000000"/>
      <name val="Calibri"/>
      <family val="2"/>
      <scheme val="minor"/>
    </font>
    <font>
      <b/>
      <sz val="11"/>
      <name val="Calibri"/>
      <family val="2"/>
      <scheme val="minor"/>
    </font>
    <font>
      <sz val="11"/>
      <color rgb="FFFF0000"/>
      <name val="Calibri"/>
      <family val="2"/>
      <scheme val="minor"/>
    </font>
    <font>
      <i/>
      <sz val="11"/>
      <color theme="1"/>
      <name val="Calibri"/>
      <family val="2"/>
      <scheme val="minor"/>
    </font>
    <font>
      <b/>
      <sz val="11"/>
      <color theme="0"/>
      <name val="Calibri"/>
      <family val="2"/>
      <scheme val="minor"/>
    </font>
    <font>
      <sz val="12"/>
      <name val="Calibri"/>
      <family val="2"/>
      <scheme val="minor"/>
    </font>
    <font>
      <b/>
      <sz val="12"/>
      <color theme="0"/>
      <name val="Calibri"/>
      <family val="2"/>
      <scheme val="minor"/>
    </font>
    <font>
      <sz val="9"/>
      <color indexed="81"/>
      <name val="Tahoma"/>
      <family val="2"/>
    </font>
    <font>
      <b/>
      <sz val="10"/>
      <color theme="0"/>
      <name val="Arial"/>
      <family val="2"/>
    </font>
  </fonts>
  <fills count="13">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theme="3" tint="0.79998168889431442"/>
        <bgColor indexed="64"/>
      </patternFill>
    </fill>
    <fill>
      <patternFill patternType="solid">
        <fgColor rgb="FFFF0000"/>
        <bgColor indexed="64"/>
      </patternFill>
    </fill>
    <fill>
      <patternFill patternType="solid">
        <fgColor theme="9" tint="-0.499984740745262"/>
        <bgColor indexed="64"/>
      </patternFill>
    </fill>
    <fill>
      <patternFill patternType="solid">
        <fgColor theme="6" tint="-0.499984740745262"/>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4"/>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8"/>
      </right>
      <top/>
      <bottom style="thin">
        <color indexed="8"/>
      </bottom>
      <diagonal/>
    </border>
    <border>
      <left style="medium">
        <color rgb="FF000000"/>
      </left>
      <right/>
      <top/>
      <bottom/>
      <diagonal/>
    </border>
    <border>
      <left/>
      <right style="thin">
        <color indexed="8"/>
      </right>
      <top style="thin">
        <color indexed="8"/>
      </top>
      <bottom style="thin">
        <color indexed="8"/>
      </bottom>
      <diagonal/>
    </border>
    <border>
      <left style="medium">
        <color rgb="FF000000"/>
      </left>
      <right style="medium">
        <color indexed="64"/>
      </right>
      <top style="medium">
        <color rgb="FF000000"/>
      </top>
      <bottom style="medium">
        <color indexed="64"/>
      </bottom>
      <diagonal/>
    </border>
    <border>
      <left/>
      <right style="medium">
        <color indexed="64"/>
      </right>
      <top style="medium">
        <color rgb="FF000000"/>
      </top>
      <bottom style="medium">
        <color indexed="64"/>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142">
    <xf numFmtId="0" fontId="0" fillId="0" borderId="0" xfId="0"/>
    <xf numFmtId="0" fontId="1" fillId="0" borderId="0" xfId="1"/>
    <xf numFmtId="0" fontId="2" fillId="0" borderId="0" xfId="1" applyFont="1"/>
    <xf numFmtId="0" fontId="2" fillId="0" borderId="0" xfId="1" applyFont="1" applyAlignment="1">
      <alignment horizontal="centerContinuous"/>
    </xf>
    <xf numFmtId="0" fontId="1" fillId="0" borderId="0" xfId="1" applyAlignment="1">
      <alignment horizontal="right"/>
    </xf>
    <xf numFmtId="0" fontId="1" fillId="0" borderId="0" xfId="1" applyAlignment="1">
      <alignment wrapText="1"/>
    </xf>
    <xf numFmtId="0" fontId="2" fillId="0" borderId="0" xfId="1" applyFont="1" applyAlignment="1">
      <alignment wrapText="1"/>
    </xf>
    <xf numFmtId="164" fontId="1" fillId="0" borderId="0" xfId="1" applyNumberFormat="1"/>
    <xf numFmtId="165" fontId="1" fillId="0" borderId="0" xfId="1" applyNumberFormat="1"/>
    <xf numFmtId="2" fontId="1" fillId="0" borderId="0" xfId="1" applyNumberFormat="1"/>
    <xf numFmtId="3" fontId="1" fillId="0" borderId="0" xfId="1" applyNumberFormat="1"/>
    <xf numFmtId="166" fontId="1" fillId="0" borderId="0" xfId="1" applyNumberFormat="1"/>
    <xf numFmtId="1" fontId="1" fillId="0" borderId="0" xfId="1" applyNumberFormat="1"/>
    <xf numFmtId="165" fontId="2" fillId="0" borderId="0" xfId="1" applyNumberFormat="1" applyFont="1"/>
    <xf numFmtId="166" fontId="1" fillId="0" borderId="0" xfId="1" applyNumberFormat="1" applyAlignment="1">
      <alignment wrapText="1"/>
    </xf>
    <xf numFmtId="0" fontId="1" fillId="3" borderId="0" xfId="1" applyFill="1" applyAlignment="1">
      <alignment horizontal="right"/>
    </xf>
    <xf numFmtId="0" fontId="1" fillId="3" borderId="0" xfId="1" applyFill="1"/>
    <xf numFmtId="166" fontId="1" fillId="3" borderId="0" xfId="1" applyNumberFormat="1" applyFill="1"/>
    <xf numFmtId="164" fontId="1" fillId="3" borderId="0" xfId="1" applyNumberFormat="1" applyFill="1"/>
    <xf numFmtId="165" fontId="1" fillId="3" borderId="0" xfId="1" applyNumberFormat="1" applyFill="1"/>
    <xf numFmtId="2" fontId="1" fillId="2" borderId="0" xfId="1" applyNumberFormat="1" applyFill="1"/>
    <xf numFmtId="2" fontId="1" fillId="0" borderId="0" xfId="1" applyNumberFormat="1" applyFill="1"/>
    <xf numFmtId="2" fontId="1" fillId="3" borderId="0" xfId="1" applyNumberFormat="1" applyFill="1"/>
    <xf numFmtId="0" fontId="1" fillId="0" borderId="0" xfId="1" applyAlignment="1">
      <alignment horizontal="right" wrapText="1"/>
    </xf>
    <xf numFmtId="0" fontId="0" fillId="0" borderId="0" xfId="0" applyAlignment="1">
      <alignment wrapText="1"/>
    </xf>
    <xf numFmtId="0" fontId="8" fillId="0" borderId="0" xfId="0" applyFont="1"/>
    <xf numFmtId="0" fontId="0" fillId="4" borderId="0" xfId="0" applyFill="1" applyAlignment="1">
      <alignment wrapText="1"/>
    </xf>
    <xf numFmtId="0" fontId="8" fillId="0" borderId="0" xfId="0" applyFont="1" applyAlignment="1">
      <alignment wrapText="1"/>
    </xf>
    <xf numFmtId="0" fontId="10" fillId="0" borderId="0" xfId="1" applyFont="1" applyAlignment="1">
      <alignment horizontal="left"/>
    </xf>
    <xf numFmtId="0" fontId="7" fillId="0" borderId="0" xfId="0" applyFont="1" applyAlignment="1">
      <alignment wrapText="1"/>
    </xf>
    <xf numFmtId="0" fontId="0" fillId="0" borderId="0" xfId="0" applyAlignment="1">
      <alignment horizontal="left" wrapText="1"/>
    </xf>
    <xf numFmtId="0" fontId="0" fillId="0" borderId="0" xfId="0" applyFont="1" applyAlignment="1">
      <alignment horizontal="left" wrapText="1"/>
    </xf>
    <xf numFmtId="0" fontId="0" fillId="0" borderId="0" xfId="0" applyAlignment="1">
      <alignment wrapText="1"/>
    </xf>
    <xf numFmtId="0" fontId="0" fillId="0" borderId="0" xfId="0" applyFont="1" applyAlignment="1">
      <alignment horizontal="center" vertical="center" wrapText="1"/>
    </xf>
    <xf numFmtId="0" fontId="0" fillId="0" borderId="0" xfId="0" applyFont="1" applyAlignment="1">
      <alignment horizontal="left" vertical="center" wrapText="1"/>
    </xf>
    <xf numFmtId="0" fontId="0" fillId="0" borderId="0" xfId="0" applyFont="1" applyBorder="1" applyAlignment="1">
      <alignment horizontal="left" vertical="center" wrapText="1"/>
    </xf>
    <xf numFmtId="0" fontId="8" fillId="0" borderId="0" xfId="0" applyFont="1" applyBorder="1" applyAlignment="1">
      <alignment horizontal="left" vertical="center" wrapText="1"/>
    </xf>
    <xf numFmtId="0" fontId="0" fillId="0" borderId="0" xfId="0" applyFont="1" applyAlignment="1">
      <alignment vertical="center" wrapText="1"/>
    </xf>
    <xf numFmtId="0" fontId="0" fillId="0" borderId="0" xfId="0" applyFont="1" applyAlignment="1">
      <alignment wrapText="1"/>
    </xf>
    <xf numFmtId="0" fontId="7" fillId="5" borderId="1" xfId="0" applyFont="1" applyFill="1" applyBorder="1" applyAlignment="1">
      <alignment wrapText="1"/>
    </xf>
    <xf numFmtId="0" fontId="7" fillId="0" borderId="1" xfId="0" applyFont="1" applyBorder="1" applyAlignment="1">
      <alignment wrapText="1"/>
    </xf>
    <xf numFmtId="0" fontId="0" fillId="0" borderId="2" xfId="0" applyBorder="1" applyAlignment="1">
      <alignment wrapText="1"/>
    </xf>
    <xf numFmtId="0" fontId="0" fillId="0" borderId="0" xfId="0" applyAlignment="1">
      <alignment wrapText="1"/>
    </xf>
    <xf numFmtId="0" fontId="15" fillId="0" borderId="0" xfId="0" applyFont="1" applyAlignment="1">
      <alignment horizontal="left" vertical="center" wrapText="1"/>
    </xf>
    <xf numFmtId="0" fontId="0" fillId="0" borderId="0" xfId="0" applyAlignment="1">
      <alignment wrapText="1"/>
    </xf>
    <xf numFmtId="0" fontId="0" fillId="0" borderId="0" xfId="0" applyAlignment="1">
      <alignment horizontal="center"/>
    </xf>
    <xf numFmtId="0" fontId="16" fillId="0" borderId="0" xfId="0" applyFont="1"/>
    <xf numFmtId="0" fontId="0" fillId="0" borderId="0" xfId="0" applyAlignment="1">
      <alignment vertical="center"/>
    </xf>
    <xf numFmtId="0" fontId="0" fillId="0" borderId="2" xfId="0" applyBorder="1" applyAlignment="1">
      <alignment horizontal="center" wrapText="1"/>
    </xf>
    <xf numFmtId="0" fontId="16" fillId="0" borderId="0" xfId="0" applyFont="1" applyAlignment="1">
      <alignment wrapText="1"/>
    </xf>
    <xf numFmtId="0" fontId="21" fillId="0" borderId="0" xfId="0" applyFont="1" applyAlignment="1">
      <alignment vertical="center"/>
    </xf>
    <xf numFmtId="0" fontId="22" fillId="0" borderId="0" xfId="0" applyFont="1" applyAlignment="1">
      <alignment vertical="center"/>
    </xf>
    <xf numFmtId="0" fontId="22" fillId="0" borderId="0" xfId="0" applyFont="1" applyAlignment="1">
      <alignment horizontal="left" vertical="center"/>
    </xf>
    <xf numFmtId="0" fontId="22" fillId="4" borderId="0" xfId="0" applyFont="1" applyFill="1" applyAlignment="1">
      <alignment vertical="center"/>
    </xf>
    <xf numFmtId="0" fontId="22" fillId="6" borderId="0" xfId="0" applyFont="1" applyFill="1" applyAlignment="1">
      <alignment horizontal="center" wrapText="1"/>
    </xf>
    <xf numFmtId="0" fontId="22" fillId="6" borderId="2" xfId="0" applyFont="1" applyFill="1" applyBorder="1" applyAlignment="1">
      <alignment horizontal="center" wrapText="1"/>
    </xf>
    <xf numFmtId="0" fontId="24" fillId="4" borderId="3" xfId="0" applyFont="1" applyFill="1" applyBorder="1" applyAlignment="1">
      <alignment horizontal="center" vertical="center"/>
    </xf>
    <xf numFmtId="0" fontId="22" fillId="6" borderId="4" xfId="0" applyFont="1" applyFill="1" applyBorder="1" applyAlignment="1">
      <alignment horizont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8" xfId="0" applyFont="1" applyBorder="1" applyAlignment="1">
      <alignment horizontal="center" vertical="center" wrapText="1"/>
    </xf>
    <xf numFmtId="0" fontId="17" fillId="0" borderId="0" xfId="0" applyFont="1" applyAlignment="1">
      <alignment wrapText="1"/>
    </xf>
    <xf numFmtId="0" fontId="0" fillId="0" borderId="0" xfId="0" applyAlignment="1">
      <alignment horizontal="left" vertical="center" wrapText="1"/>
    </xf>
    <xf numFmtId="0" fontId="0" fillId="0" borderId="0" xfId="0" applyAlignment="1">
      <alignment vertical="center" wrapText="1"/>
    </xf>
    <xf numFmtId="0" fontId="19" fillId="0" borderId="0" xfId="0" applyFont="1" applyAlignment="1">
      <alignment wrapText="1"/>
    </xf>
    <xf numFmtId="0" fontId="7" fillId="0" borderId="0" xfId="0" applyFont="1"/>
    <xf numFmtId="0" fontId="22" fillId="0" borderId="0" xfId="0" applyFont="1"/>
    <xf numFmtId="0" fontId="0" fillId="4" borderId="0" xfId="0" applyFill="1"/>
    <xf numFmtId="0" fontId="12" fillId="4" borderId="0" xfId="0" applyFont="1" applyFill="1"/>
    <xf numFmtId="0" fontId="22" fillId="4" borderId="0" xfId="0" applyFont="1" applyFill="1" applyAlignment="1">
      <alignment horizontal="center" wrapText="1"/>
    </xf>
    <xf numFmtId="0" fontId="25" fillId="4" borderId="6" xfId="0" applyFont="1" applyFill="1" applyBorder="1" applyAlignment="1">
      <alignment horizontal="center" vertical="center" wrapText="1"/>
    </xf>
    <xf numFmtId="0" fontId="27" fillId="0" borderId="0" xfId="0" applyFont="1" applyAlignment="1">
      <alignment vertical="center"/>
    </xf>
    <xf numFmtId="0" fontId="28" fillId="0" borderId="0" xfId="0" applyFont="1" applyAlignment="1">
      <alignment vertical="center"/>
    </xf>
    <xf numFmtId="0" fontId="1" fillId="0" borderId="0" xfId="0" applyFont="1" applyAlignment="1">
      <alignment vertical="center"/>
    </xf>
    <xf numFmtId="0" fontId="8" fillId="4" borderId="0" xfId="0" applyFont="1" applyFill="1" applyAlignment="1">
      <alignment vertical="center"/>
    </xf>
    <xf numFmtId="0" fontId="23" fillId="0" borderId="0" xfId="0" applyFont="1" applyAlignment="1">
      <alignment wrapText="1"/>
    </xf>
    <xf numFmtId="0" fontId="22" fillId="6" borderId="9" xfId="0" applyFont="1" applyFill="1" applyBorder="1" applyAlignment="1">
      <alignment horizontal="center" vertical="center" wrapText="1"/>
    </xf>
    <xf numFmtId="0" fontId="22" fillId="4" borderId="9" xfId="0" applyFont="1" applyFill="1" applyBorder="1" applyAlignment="1">
      <alignment horizontal="center" vertical="center" wrapText="1"/>
    </xf>
    <xf numFmtId="0" fontId="25" fillId="6" borderId="5" xfId="0" applyFont="1" applyFill="1" applyBorder="1" applyAlignment="1">
      <alignment horizontal="center" vertical="center" wrapText="1"/>
    </xf>
    <xf numFmtId="0" fontId="25" fillId="6" borderId="6" xfId="0" applyFont="1" applyFill="1" applyBorder="1" applyAlignment="1">
      <alignment horizontal="center" vertical="center" wrapText="1"/>
    </xf>
    <xf numFmtId="0" fontId="22" fillId="6" borderId="0" xfId="0" applyFont="1" applyFill="1" applyAlignment="1">
      <alignment horizontal="center" vertical="center" wrapText="1"/>
    </xf>
    <xf numFmtId="0" fontId="29" fillId="6" borderId="0" xfId="0" applyFont="1" applyFill="1" applyAlignment="1">
      <alignment horizontal="center" vertical="center" wrapText="1"/>
    </xf>
    <xf numFmtId="0" fontId="29" fillId="6" borderId="0" xfId="0" applyFont="1" applyFill="1" applyBorder="1" applyAlignment="1">
      <alignment horizontal="center" vertical="center" wrapText="1"/>
    </xf>
    <xf numFmtId="0" fontId="22" fillId="4" borderId="0" xfId="0" applyFont="1" applyFill="1" applyAlignment="1">
      <alignment horizontal="center" vertical="center" wrapText="1"/>
    </xf>
    <xf numFmtId="0" fontId="16" fillId="0" borderId="0" xfId="0" applyFont="1" applyAlignment="1">
      <alignment horizontal="center" vertical="center" wrapText="1"/>
    </xf>
    <xf numFmtId="0" fontId="30" fillId="0" borderId="0" xfId="0" applyFont="1" applyAlignment="1">
      <alignment vertical="center" wrapText="1"/>
    </xf>
    <xf numFmtId="0" fontId="8" fillId="0" borderId="0" xfId="0" applyFont="1" applyAlignment="1">
      <alignment vertical="center" wrapText="1"/>
    </xf>
    <xf numFmtId="0" fontId="1" fillId="0" borderId="0" xfId="1" applyFont="1"/>
    <xf numFmtId="0" fontId="22" fillId="0" borderId="0" xfId="0" applyFont="1" applyAlignment="1">
      <alignment wrapText="1"/>
    </xf>
    <xf numFmtId="0" fontId="16" fillId="4" borderId="0" xfId="0" applyFont="1" applyFill="1" applyAlignment="1">
      <alignment wrapText="1"/>
    </xf>
    <xf numFmtId="0" fontId="0" fillId="0" borderId="0" xfId="0" applyAlignment="1">
      <alignment wrapText="1"/>
    </xf>
    <xf numFmtId="0" fontId="0" fillId="0" borderId="0" xfId="0" applyFont="1" applyBorder="1" applyAlignment="1">
      <alignment horizontal="center"/>
    </xf>
    <xf numFmtId="0" fontId="8" fillId="2" borderId="0" xfId="0" applyFont="1" applyFill="1" applyBorder="1" applyAlignment="1">
      <alignment horizontal="center"/>
    </xf>
    <xf numFmtId="0" fontId="0" fillId="2" borderId="0" xfId="0" applyFont="1" applyFill="1" applyBorder="1" applyAlignment="1">
      <alignment horizontal="center"/>
    </xf>
    <xf numFmtId="0" fontId="0" fillId="0" borderId="0" xfId="0" applyFont="1"/>
    <xf numFmtId="0" fontId="31" fillId="0" borderId="0" xfId="0" applyFont="1"/>
    <xf numFmtId="0" fontId="32" fillId="0" borderId="0" xfId="0" applyFont="1"/>
    <xf numFmtId="0" fontId="8" fillId="4" borderId="0" xfId="0" applyFont="1" applyFill="1"/>
    <xf numFmtId="0" fontId="32" fillId="4" borderId="0" xfId="0" applyFont="1" applyFill="1"/>
    <xf numFmtId="0" fontId="0" fillId="0" borderId="0" xfId="0" applyFont="1" applyFill="1" applyBorder="1" applyAlignment="1">
      <alignment horizontal="center"/>
    </xf>
    <xf numFmtId="0" fontId="8" fillId="0" borderId="0" xfId="0" applyFont="1" applyFill="1" applyBorder="1" applyAlignment="1">
      <alignment horizontal="center"/>
    </xf>
    <xf numFmtId="2" fontId="0" fillId="0" borderId="0" xfId="0" applyNumberFormat="1" applyFont="1" applyFill="1" applyBorder="1" applyAlignment="1">
      <alignment horizontal="center"/>
    </xf>
    <xf numFmtId="1" fontId="0" fillId="0" borderId="0" xfId="0" applyNumberFormat="1" applyFont="1" applyFill="1" applyBorder="1" applyAlignment="1">
      <alignment horizontal="center"/>
    </xf>
    <xf numFmtId="0" fontId="34" fillId="0" borderId="0" xfId="0" applyFont="1" applyFill="1" applyBorder="1" applyAlignment="1">
      <alignment horizontal="left"/>
    </xf>
    <xf numFmtId="0" fontId="1" fillId="0" borderId="0" xfId="1" applyAlignment="1">
      <alignment horizontal="center"/>
    </xf>
    <xf numFmtId="0" fontId="35" fillId="0" borderId="0" xfId="0" applyFont="1" applyFill="1" applyBorder="1" applyAlignment="1">
      <alignment horizontal="center" wrapText="1"/>
    </xf>
    <xf numFmtId="0" fontId="33" fillId="0" borderId="0" xfId="0" applyFont="1" applyFill="1" applyBorder="1" applyAlignment="1">
      <alignment horizontal="center"/>
    </xf>
    <xf numFmtId="3" fontId="35" fillId="0" borderId="0" xfId="0" applyNumberFormat="1" applyFont="1" applyFill="1" applyBorder="1" applyAlignment="1">
      <alignment horizontal="center" wrapText="1"/>
    </xf>
    <xf numFmtId="0" fontId="33" fillId="0" borderId="0" xfId="0" applyFont="1" applyBorder="1" applyAlignment="1">
      <alignment horizontal="center"/>
    </xf>
    <xf numFmtId="0" fontId="33" fillId="8" borderId="0" xfId="0" applyFont="1" applyFill="1" applyBorder="1" applyAlignment="1">
      <alignment horizontal="center"/>
    </xf>
    <xf numFmtId="0" fontId="33" fillId="9" borderId="0" xfId="0" applyFont="1" applyFill="1" applyBorder="1" applyAlignment="1">
      <alignment horizontal="center"/>
    </xf>
    <xf numFmtId="167" fontId="0" fillId="0" borderId="0" xfId="0" applyNumberFormat="1" applyFont="1" applyFill="1" applyBorder="1" applyAlignment="1">
      <alignment horizontal="center"/>
    </xf>
    <xf numFmtId="167" fontId="8" fillId="0" borderId="0" xfId="0" applyNumberFormat="1" applyFont="1" applyFill="1" applyBorder="1" applyAlignment="1">
      <alignment horizontal="center"/>
    </xf>
    <xf numFmtId="167" fontId="8" fillId="0" borderId="0" xfId="0" applyNumberFormat="1" applyFont="1" applyFill="1" applyBorder="1" applyAlignment="1">
      <alignment horizontal="center" wrapText="1"/>
    </xf>
    <xf numFmtId="0" fontId="33" fillId="10" borderId="0" xfId="0" applyFont="1" applyFill="1" applyBorder="1" applyAlignment="1">
      <alignment horizontal="center"/>
    </xf>
    <xf numFmtId="0" fontId="35" fillId="10" borderId="0" xfId="0" applyFont="1" applyFill="1" applyBorder="1" applyAlignment="1">
      <alignment horizontal="center" wrapText="1"/>
    </xf>
    <xf numFmtId="0" fontId="35" fillId="11" borderId="0" xfId="0" applyFont="1" applyFill="1" applyBorder="1" applyAlignment="1">
      <alignment horizontal="center" wrapText="1"/>
    </xf>
    <xf numFmtId="3" fontId="35" fillId="11" borderId="0" xfId="0" applyNumberFormat="1" applyFont="1" applyFill="1" applyBorder="1" applyAlignment="1">
      <alignment horizontal="center" wrapText="1"/>
    </xf>
    <xf numFmtId="0" fontId="0" fillId="7" borderId="0" xfId="0" applyFont="1" applyFill="1" applyAlignment="1">
      <alignment horizontal="left" vertical="center" wrapText="1"/>
    </xf>
    <xf numFmtId="0" fontId="22" fillId="7" borderId="0" xfId="0" applyFont="1" applyFill="1" applyAlignment="1">
      <alignment horizontal="center" vertical="center" wrapText="1"/>
    </xf>
    <xf numFmtId="0" fontId="0" fillId="4" borderId="0" xfId="0" applyFill="1" applyAlignment="1">
      <alignment horizontal="left"/>
    </xf>
    <xf numFmtId="0" fontId="0" fillId="0" borderId="0" xfId="0" applyFont="1" applyFill="1" applyBorder="1" applyAlignment="1">
      <alignment horizontal="center" wrapText="1"/>
    </xf>
    <xf numFmtId="3" fontId="35" fillId="0" borderId="0" xfId="0" applyNumberFormat="1" applyFont="1" applyFill="1" applyBorder="1" applyAlignment="1">
      <alignment horizontal="left" wrapText="1"/>
    </xf>
    <xf numFmtId="1" fontId="0" fillId="0" borderId="0" xfId="0" applyNumberFormat="1" applyFont="1" applyFill="1" applyBorder="1" applyAlignment="1">
      <alignment horizontal="left"/>
    </xf>
    <xf numFmtId="0" fontId="37" fillId="0" borderId="0" xfId="1" applyFont="1"/>
    <xf numFmtId="0" fontId="37" fillId="0" borderId="0" xfId="1" applyFont="1" applyAlignment="1">
      <alignment horizontal="center"/>
    </xf>
    <xf numFmtId="1" fontId="0" fillId="0" borderId="0" xfId="0" applyNumberFormat="1" applyFont="1" applyFill="1" applyAlignment="1">
      <alignment horizontal="left"/>
    </xf>
    <xf numFmtId="3" fontId="35" fillId="12" borderId="0" xfId="0" applyNumberFormat="1" applyFont="1" applyFill="1" applyBorder="1" applyAlignment="1">
      <alignment horizontal="center" wrapText="1"/>
    </xf>
    <xf numFmtId="0" fontId="34" fillId="0" borderId="0" xfId="0" applyFont="1" applyFill="1" applyBorder="1" applyAlignment="1">
      <alignment horizontal="center"/>
    </xf>
    <xf numFmtId="0" fontId="7" fillId="0" borderId="0" xfId="0" applyFont="1" applyFill="1" applyBorder="1" applyAlignment="1">
      <alignment horizontal="left"/>
    </xf>
    <xf numFmtId="166" fontId="0" fillId="0" borderId="0" xfId="0" applyNumberFormat="1" applyFont="1" applyBorder="1" applyAlignment="1">
      <alignment horizontal="center"/>
    </xf>
    <xf numFmtId="166" fontId="0" fillId="0" borderId="0" xfId="0" applyNumberFormat="1" applyFont="1" applyFill="1" applyBorder="1" applyAlignment="1">
      <alignment horizontal="center"/>
    </xf>
    <xf numFmtId="0" fontId="2" fillId="0" borderId="0" xfId="1" applyFont="1" applyAlignment="1">
      <alignment horizontal="right"/>
    </xf>
    <xf numFmtId="0" fontId="0" fillId="0" borderId="0" xfId="0" applyAlignment="1">
      <alignment wrapText="1"/>
    </xf>
    <xf numFmtId="0" fontId="12" fillId="0" borderId="0" xfId="0" applyFont="1" applyAlignment="1">
      <alignment horizontal="left" wrapText="1"/>
    </xf>
    <xf numFmtId="0" fontId="0" fillId="0" borderId="0" xfId="0" applyAlignment="1">
      <alignment horizontal="left" wrapText="1"/>
    </xf>
    <xf numFmtId="0" fontId="23" fillId="0" borderId="0" xfId="0" applyFont="1" applyAlignment="1">
      <alignment horizontal="left" vertical="center" wrapText="1"/>
    </xf>
    <xf numFmtId="0" fontId="0" fillId="0" borderId="0" xfId="0" applyAlignment="1">
      <alignment horizontal="left" vertical="center" wrapText="1"/>
    </xf>
    <xf numFmtId="0" fontId="22" fillId="6" borderId="0" xfId="0" applyFont="1" applyFill="1" applyAlignment="1">
      <alignment horizontal="center" wrapText="1"/>
    </xf>
    <xf numFmtId="0" fontId="0" fillId="0" borderId="0" xfId="0" applyAlignment="1">
      <alignment horizontal="center" wrapText="1"/>
    </xf>
    <xf numFmtId="1" fontId="0" fillId="0" borderId="0" xfId="0" applyNumberFormat="1" applyFont="1" applyFill="1" applyBorder="1" applyAlignment="1">
      <alignment horizontal="left" wrapText="1"/>
    </xf>
  </cellXfs>
  <cellStyles count="2">
    <cellStyle name="Normal" xfId="0" builtinId="0"/>
    <cellStyle name="Normal 2" xfId="1"/>
  </cellStyles>
  <dxfs count="59">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0"/>
        <color auto="1"/>
        <name val="Arial"/>
        <scheme val="none"/>
      </font>
    </dxf>
    <dxf>
      <font>
        <b/>
        <i val="0"/>
        <strike val="0"/>
        <condense val="0"/>
        <extend val="0"/>
        <outline val="0"/>
        <shadow val="0"/>
        <u val="none"/>
        <vertAlign val="baseline"/>
        <sz val="10"/>
        <color theme="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1" name="Table1" displayName="Table1" ref="A1:AV1048576" totalsRowShown="0" headerRowDxfId="58" dataDxfId="57">
  <autoFilter ref="A1:AV1048576"/>
  <sortState ref="A2:AT28">
    <sortCondition ref="A1:A1048576"/>
  </sortState>
  <tableColumns count="48">
    <tableColumn id="31" name="measure_id" dataDxfId="56"/>
    <tableColumn id="1" name="building_type" dataDxfId="55"/>
    <tableColumn id="3" name="vintage_name" dataDxfId="54"/>
    <tableColumn id="45" name="base_model_file_name" dataDxfId="53"/>
    <tableColumn id="46" name="building_source" dataDxfId="52"/>
    <tableColumn id="2" name="building_count" dataDxfId="51"/>
    <tableColumn id="14" name="total_floor_area" dataDxfId="50"/>
    <tableColumn id="15" name="building_heated_floor_area" dataDxfId="49"/>
    <tableColumn id="27" name="de_heated_area" dataDxfId="48"/>
    <tableColumn id="47" name="heating_sched_name" dataDxfId="47"/>
    <tableColumn id="42" name="heating_setpoint_schedule" dataDxfId="46"/>
    <tableColumn id="48" name="cool_sched_name" dataDxfId="45"/>
    <tableColumn id="43" name="cooling_setpoint_schedule" dataDxfId="44"/>
    <tableColumn id="24" name="construction_library_file" dataDxfId="3"/>
    <tableColumn id="28" name="default_construction_set" dataDxfId="43"/>
    <tableColumn id="4" name="ext_wall_rsi" dataDxfId="42"/>
    <tableColumn id="40" name="ext_floor_rsi" dataDxfId="41"/>
    <tableColumn id="5" name="ext_roof_rsi" dataDxfId="40"/>
    <tableColumn id="6" name="ground_floor_rsi" dataDxfId="39"/>
    <tableColumn id="7" name="ground_wall_rsi" dataDxfId="38"/>
    <tableColumn id="8" name="ground_roof_rsi" dataDxfId="37"/>
    <tableColumn id="9" name="fixed_window_rsi" dataDxfId="36"/>
    <tableColumn id="41" name="operable_window_rsi" dataDxfId="35"/>
    <tableColumn id="10" name="door_construction_rsi" dataDxfId="34"/>
    <tableColumn id="11" name="glass_door_rsi" dataDxfId="33"/>
    <tableColumn id="12" name="overhead_door_rsi" dataDxfId="32"/>
    <tableColumn id="13" name="infiltration_building_type" dataDxfId="31"/>
    <tableColumn id="30" name="infiltration_rate" dataDxfId="30"/>
    <tableColumn id="32" name="cop" dataDxfId="29"/>
    <tableColumn id="39" name="fan_motor_eff" dataDxfId="28"/>
    <tableColumn id="18" name="fan_total_eff" dataDxfId="27"/>
    <tableColumn id="20" name="pump_eff" dataDxfId="26"/>
    <tableColumn id="25" name="economizer_control_type" dataDxfId="25"/>
    <tableColumn id="26" name="economizer_control_action_type" dataDxfId="24"/>
    <tableColumn id="35" name="economizer_maximum_limit_dry_bulb_temperature" dataDxfId="23"/>
    <tableColumn id="36" name="economizer_maximum_limit_enthalpy" dataDxfId="22"/>
    <tableColumn id="37" name="economizer_maximum_limit_dewpoint_temperature" dataDxfId="21"/>
    <tableColumn id="38" name="economizer_minimum_limit_dry_bulb_temperature" dataDxfId="20"/>
    <tableColumn id="17" name="heating_sizing_factor" dataDxfId="19"/>
    <tableColumn id="21" name="cooling_sizing_factor" dataDxfId="18"/>
    <tableColumn id="22" name="zone_heating_sizing_factor" dataDxfId="17"/>
    <tableColumn id="23" name="zone_cooling_sizing_factor" dataDxfId="16"/>
    <tableColumn id="29" name="shw_setpoint_sched" dataDxfId="15"/>
    <tableColumn id="49" name="shw_heating_type" dataDxfId="14"/>
    <tableColumn id="16" name="shw_thermal_eff" dataDxfId="5"/>
    <tableColumn id="50" name="hw_boiler_fuel_type" dataDxfId="0"/>
    <tableColumn id="33" name="hw_boiler_design_water_outlet_temperature" dataDxfId="13"/>
    <tableColumn id="19" name="hw_boiler_thermal_eff" dataDxfId="4"/>
  </tableColumns>
  <tableStyleInfo name="TableStyleMedium15" showFirstColumn="0" showLastColumn="0" showRowStripes="1" showColumnStripes="0"/>
</table>
</file>

<file path=xl/tables/table2.xml><?xml version="1.0" encoding="utf-8"?>
<table xmlns="http://schemas.openxmlformats.org/spreadsheetml/2006/main" id="7" name="Table7" displayName="Table7" ref="A5:E30" totalsRowShown="0" headerRowDxfId="12" headerRowCellStyle="Normal 2" dataCellStyle="Normal 2">
  <autoFilter ref="A5:E30"/>
  <tableColumns count="5">
    <tableColumn id="1" name="Infiltration Building Type" dataDxfId="11" dataCellStyle="Normal 2"/>
    <tableColumn id="2" name="2005-2014" dataCellStyle="Normal 2"/>
    <tableColumn id="3" name="1980-2004" dataCellStyle="Normal 2"/>
    <tableColumn id="4" name="1960-1979" dataCellStyle="Normal 2"/>
    <tableColumn id="5" name="pre-1960" dataCellStyle="Normal 2"/>
  </tableColumns>
  <tableStyleInfo name="TableStyleMedium1" showFirstColumn="0" showLastColumn="0" showRowStripes="1" showColumnStripes="0"/>
</table>
</file>

<file path=xl/tables/table3.xml><?xml version="1.0" encoding="utf-8"?>
<table xmlns="http://schemas.openxmlformats.org/spreadsheetml/2006/main" id="4" name="Table4" displayName="Table4" ref="A1:C13" totalsRowShown="0" headerRowDxfId="10">
  <autoFilter ref="A1:C13"/>
  <tableColumns count="3">
    <tableColumn id="1" name="building_type"/>
    <tableColumn id="2" name="building_source"/>
    <tableColumn id="3" name="model_file_name"/>
  </tableColumns>
  <tableStyleInfo name="TableStyleMedium1" showFirstColumn="0" showLastColumn="0" showRowStripes="1" showColumnStripes="0"/>
</table>
</file>

<file path=xl/tables/table4.xml><?xml version="1.0" encoding="utf-8"?>
<table xmlns="http://schemas.openxmlformats.org/spreadsheetml/2006/main" id="5" name="Table5" displayName="Table5" ref="A15:A19" totalsRowShown="0" headerRowDxfId="9">
  <autoFilter ref="A15:A19"/>
  <tableColumns count="1">
    <tableColumn id="1" name="Cold Lake Vintages"/>
  </tableColumns>
  <tableStyleInfo name="TableStyleMedium1" showFirstColumn="0" showLastColumn="0" showRowStripes="1" showColumnStripes="0"/>
</table>
</file>

<file path=xl/tables/table5.xml><?xml version="1.0" encoding="utf-8"?>
<table xmlns="http://schemas.openxmlformats.org/spreadsheetml/2006/main" id="6" name="Table6" displayName="Table6" ref="A22:A25" totalsRowShown="0" headerRowDxfId="8">
  <autoFilter ref="A22:A25"/>
  <tableColumns count="1">
    <tableColumn id="1" name="BTAP Construction Sets"/>
  </tableColumns>
  <tableStyleInfo name="TableStyleMedium1" showFirstColumn="0" showLastColumn="0" showRowStripes="1" showColumnStripes="0"/>
</table>
</file>

<file path=xl/tables/table6.xml><?xml version="1.0" encoding="utf-8"?>
<table xmlns="http://schemas.openxmlformats.org/spreadsheetml/2006/main" id="8" name="Table8" displayName="Table8" ref="A27:A39" totalsRowShown="0">
  <autoFilter ref="A27:A39"/>
  <sortState ref="A28:A39">
    <sortCondition ref="A28"/>
  </sortState>
  <tableColumns count="1">
    <tableColumn id="1" name="Boiler Fuel Types"/>
  </tableColumns>
  <tableStyleInfo name="TableStyleMedium1" showFirstColumn="0" showLastColumn="0" showRowStripes="1" showColumnStripes="0"/>
</table>
</file>

<file path=xl/tables/table7.xml><?xml version="1.0" encoding="utf-8"?>
<table xmlns="http://schemas.openxmlformats.org/spreadsheetml/2006/main" id="10" name="Table811" displayName="Table811" ref="A41:A54" totalsRowShown="0">
  <autoFilter ref="A41:A54"/>
  <sortState ref="A42:A54">
    <sortCondition ref="A42"/>
  </sortState>
  <tableColumns count="1">
    <tableColumn id="1" name="SHW Fuel Types"/>
  </tableColumns>
  <tableStyleInfo name="TableStyleMedium1" showFirstColumn="0" showLastColumn="0" showRowStripes="1" showColumnStripes="0"/>
</table>
</file>

<file path=xl/tables/table8.xml><?xml version="1.0" encoding="utf-8"?>
<table xmlns="http://schemas.openxmlformats.org/spreadsheetml/2006/main" id="3" name="Table3" displayName="Table3" ref="A1:E5" totalsRowShown="0" headerRowDxfId="7">
  <autoFilter ref="A1:E5"/>
  <tableColumns count="5">
    <tableColumn id="1" name="Reference Info" dataDxfId="6"/>
    <tableColumn id="2" name="pre-1960"/>
    <tableColumn id="3" name="1960-1979"/>
    <tableColumn id="4" name="1980-2004"/>
    <tableColumn id="5" name="2005-2014"/>
  </tableColumns>
  <tableStyleInfo name="TableStyleMedium1" showFirstColumn="0" showLastColumn="0" showRowStripes="1" showColumnStripes="0"/>
</table>
</file>

<file path=xl/tables/table9.xml><?xml version="1.0" encoding="utf-8"?>
<table xmlns="http://schemas.openxmlformats.org/spreadsheetml/2006/main" id="9" name="Table9" displayName="Table9" ref="A1:B4" totalsRowShown="0">
  <autoFilter ref="A1:B4"/>
  <tableColumns count="2">
    <tableColumn id="1" name="schedule_name" dataDxfId="1"/>
    <tableColumn id="2" name="schedule_string" dataDxfId="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8.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8.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24"/>
  <sheetViews>
    <sheetView workbookViewId="0">
      <selection activeCell="B11" sqref="B11"/>
    </sheetView>
  </sheetViews>
  <sheetFormatPr defaultRowHeight="15" x14ac:dyDescent="0.25"/>
  <cols>
    <col min="1" max="1" width="28.5703125" style="42" customWidth="1"/>
    <col min="2" max="2" width="86" style="42" customWidth="1"/>
    <col min="3" max="3" width="27.7109375" style="42" customWidth="1"/>
    <col min="4" max="4" width="61" style="42" customWidth="1"/>
    <col min="5" max="16384" width="9.140625" style="42"/>
  </cols>
  <sheetData>
    <row r="1" spans="1:4" s="44" customFormat="1" ht="50.25" customHeight="1" x14ac:dyDescent="0.35">
      <c r="A1" s="76" t="s">
        <v>501</v>
      </c>
    </row>
    <row r="2" spans="1:4" ht="48.75" customHeight="1" x14ac:dyDescent="0.25">
      <c r="A2" s="77" t="s">
        <v>533</v>
      </c>
      <c r="B2" s="77" t="s">
        <v>513</v>
      </c>
      <c r="C2" s="78" t="s">
        <v>524</v>
      </c>
      <c r="D2" s="78" t="s">
        <v>494</v>
      </c>
    </row>
    <row r="3" spans="1:4" s="49" customFormat="1" ht="49.5" customHeight="1" x14ac:dyDescent="0.25">
      <c r="A3" s="89" t="s">
        <v>529</v>
      </c>
      <c r="B3" s="49" t="s">
        <v>497</v>
      </c>
    </row>
    <row r="4" spans="1:4" s="49" customFormat="1" ht="42" customHeight="1" x14ac:dyDescent="0.25">
      <c r="A4" s="89" t="s">
        <v>422</v>
      </c>
      <c r="B4" s="49" t="s">
        <v>498</v>
      </c>
    </row>
    <row r="5" spans="1:4" s="49" customFormat="1" ht="42" customHeight="1" x14ac:dyDescent="0.25">
      <c r="A5" s="89" t="s">
        <v>499</v>
      </c>
      <c r="B5" s="49" t="s">
        <v>522</v>
      </c>
    </row>
    <row r="6" spans="1:4" ht="42" customHeight="1" x14ac:dyDescent="0.25">
      <c r="A6" s="89" t="s">
        <v>530</v>
      </c>
      <c r="B6" s="49" t="s">
        <v>523</v>
      </c>
    </row>
    <row r="7" spans="1:4" ht="42" customHeight="1" x14ac:dyDescent="0.25">
      <c r="A7" s="29" t="s">
        <v>531</v>
      </c>
      <c r="B7" s="42" t="s">
        <v>535</v>
      </c>
    </row>
    <row r="8" spans="1:4" s="44" customFormat="1" ht="42" customHeight="1" x14ac:dyDescent="0.25">
      <c r="A8" s="29" t="s">
        <v>532</v>
      </c>
      <c r="B8" s="44" t="s">
        <v>536</v>
      </c>
    </row>
    <row r="9" spans="1:4" ht="42" customHeight="1" x14ac:dyDescent="0.25">
      <c r="A9" s="81"/>
      <c r="B9" s="81" t="s">
        <v>528</v>
      </c>
    </row>
    <row r="10" spans="1:4" ht="52.5" customHeight="1" x14ac:dyDescent="0.25">
      <c r="A10" s="29" t="s">
        <v>534</v>
      </c>
      <c r="B10" s="90" t="s">
        <v>537</v>
      </c>
    </row>
    <row r="11" spans="1:4" ht="44.25" customHeight="1" x14ac:dyDescent="0.25"/>
    <row r="12" spans="1:4" ht="44.25" customHeight="1" x14ac:dyDescent="0.25"/>
    <row r="13" spans="1:4" ht="44.25" customHeight="1" x14ac:dyDescent="0.25"/>
    <row r="14" spans="1:4" ht="44.25" customHeight="1" x14ac:dyDescent="0.25"/>
    <row r="15" spans="1:4" ht="44.25" customHeight="1" x14ac:dyDescent="0.25"/>
    <row r="16" spans="1:4" ht="44.25" customHeight="1" x14ac:dyDescent="0.25"/>
    <row r="17" ht="44.25" customHeight="1" x14ac:dyDescent="0.25"/>
    <row r="18" ht="44.25" customHeight="1" x14ac:dyDescent="0.25"/>
    <row r="19" ht="44.25" customHeight="1" x14ac:dyDescent="0.25"/>
    <row r="20" ht="44.25" customHeight="1" x14ac:dyDescent="0.25"/>
    <row r="21" ht="44.25" customHeight="1" x14ac:dyDescent="0.25"/>
    <row r="22" ht="44.25" customHeight="1" x14ac:dyDescent="0.25"/>
    <row r="23" ht="44.25" customHeight="1" x14ac:dyDescent="0.25"/>
    <row r="24" ht="44.25" customHeight="1"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AV28"/>
  <sheetViews>
    <sheetView tabSelected="1" topLeftCell="G1" zoomScale="80" zoomScaleNormal="80" workbookViewId="0">
      <selection activeCell="N5" sqref="N5"/>
    </sheetView>
  </sheetViews>
  <sheetFormatPr defaultRowHeight="15.75" x14ac:dyDescent="0.25"/>
  <cols>
    <col min="1" max="1" width="35" style="100" customWidth="1"/>
    <col min="2" max="2" width="29.28515625" style="104" customWidth="1"/>
    <col min="3" max="3" width="21.7109375" style="100" customWidth="1"/>
    <col min="4" max="4" width="32.7109375" style="124" customWidth="1"/>
    <col min="5" max="5" width="24" style="103" customWidth="1"/>
    <col min="6" max="6" width="21.7109375" style="129" customWidth="1"/>
    <col min="7" max="7" width="21.7109375" style="100" customWidth="1"/>
    <col min="8" max="8" width="33" style="102" customWidth="1"/>
    <col min="9" max="9" width="21.7109375" style="100" customWidth="1"/>
    <col min="10" max="10" width="24" style="103" customWidth="1"/>
    <col min="11" max="11" width="136.42578125" style="103" hidden="1" customWidth="1"/>
    <col min="12" max="12" width="28.5703125" style="103" customWidth="1"/>
    <col min="13" max="13" width="121.5703125" style="103" hidden="1" customWidth="1"/>
    <col min="14" max="14" width="121.5703125" style="103" customWidth="1"/>
    <col min="15" max="15" width="26.85546875" style="103" customWidth="1"/>
    <col min="16" max="26" width="21.7109375" style="100" customWidth="1"/>
    <col min="27" max="27" width="34" style="101" customWidth="1"/>
    <col min="28" max="30" width="21.7109375" style="100" customWidth="1"/>
    <col min="31" max="31" width="21.7109375" style="122" customWidth="1"/>
    <col min="32" max="32" width="21.7109375" style="100" customWidth="1"/>
    <col min="33" max="33" width="31.7109375" style="92" customWidth="1"/>
    <col min="34" max="38" width="21.7109375" style="92" customWidth="1"/>
    <col min="39" max="39" width="28.7109375" style="92" customWidth="1"/>
    <col min="40" max="40" width="30.140625" style="92" customWidth="1"/>
    <col min="41" max="41" width="27.42578125" style="92" customWidth="1"/>
    <col min="42" max="42" width="28.28515625" style="92" customWidth="1"/>
    <col min="43" max="46" width="25.140625" style="92" customWidth="1"/>
    <col min="47" max="47" width="47.28515625" style="92" customWidth="1"/>
    <col min="48" max="48" width="25.140625" style="92" customWidth="1"/>
    <col min="49" max="51" width="9.140625" style="92"/>
    <col min="52" max="52" width="42.7109375" style="92" customWidth="1"/>
    <col min="53" max="16384" width="9.140625" style="92"/>
  </cols>
  <sheetData>
    <row r="1" spans="1:48" s="109" customFormat="1" ht="66" customHeight="1" x14ac:dyDescent="0.25">
      <c r="A1" s="107" t="s">
        <v>792</v>
      </c>
      <c r="B1" s="106" t="s">
        <v>777</v>
      </c>
      <c r="C1" s="107" t="s">
        <v>753</v>
      </c>
      <c r="D1" s="123" t="s">
        <v>789</v>
      </c>
      <c r="E1" s="108" t="s">
        <v>776</v>
      </c>
      <c r="F1" s="106" t="s">
        <v>758</v>
      </c>
      <c r="G1" s="107" t="s">
        <v>790</v>
      </c>
      <c r="H1" s="108" t="s">
        <v>791</v>
      </c>
      <c r="I1" s="107" t="s">
        <v>754</v>
      </c>
      <c r="J1" s="128" t="s">
        <v>782</v>
      </c>
      <c r="K1" s="128" t="s">
        <v>755</v>
      </c>
      <c r="L1" s="128" t="s">
        <v>784</v>
      </c>
      <c r="M1" s="118" t="s">
        <v>756</v>
      </c>
      <c r="N1" s="118" t="s">
        <v>818</v>
      </c>
      <c r="O1" s="108" t="s">
        <v>757</v>
      </c>
      <c r="P1" s="110" t="s">
        <v>718</v>
      </c>
      <c r="Q1" s="110" t="s">
        <v>719</v>
      </c>
      <c r="R1" s="110" t="s">
        <v>720</v>
      </c>
      <c r="S1" s="110" t="s">
        <v>722</v>
      </c>
      <c r="T1" s="110" t="s">
        <v>721</v>
      </c>
      <c r="U1" s="110" t="s">
        <v>723</v>
      </c>
      <c r="V1" s="110" t="s">
        <v>724</v>
      </c>
      <c r="W1" s="110" t="s">
        <v>725</v>
      </c>
      <c r="X1" s="110" t="s">
        <v>726</v>
      </c>
      <c r="Y1" s="110" t="s">
        <v>727</v>
      </c>
      <c r="Z1" s="110" t="s">
        <v>728</v>
      </c>
      <c r="AA1" s="115" t="s">
        <v>729</v>
      </c>
      <c r="AB1" s="116" t="s">
        <v>730</v>
      </c>
      <c r="AC1" s="117" t="s">
        <v>731</v>
      </c>
      <c r="AD1" s="117" t="s">
        <v>732</v>
      </c>
      <c r="AE1" s="117" t="s">
        <v>733</v>
      </c>
      <c r="AF1" s="117" t="s">
        <v>734</v>
      </c>
      <c r="AG1" s="111" t="s">
        <v>735</v>
      </c>
      <c r="AH1" s="111" t="s">
        <v>736</v>
      </c>
      <c r="AI1" s="111" t="s">
        <v>737</v>
      </c>
      <c r="AJ1" s="111" t="s">
        <v>738</v>
      </c>
      <c r="AK1" s="111" t="s">
        <v>793</v>
      </c>
      <c r="AL1" s="111" t="s">
        <v>739</v>
      </c>
      <c r="AM1" s="109" t="s">
        <v>794</v>
      </c>
      <c r="AN1" s="92" t="s">
        <v>795</v>
      </c>
      <c r="AO1" s="92" t="s">
        <v>786</v>
      </c>
      <c r="AP1" s="92" t="s">
        <v>787</v>
      </c>
      <c r="AQ1" s="92" t="s">
        <v>796</v>
      </c>
      <c r="AR1" s="92" t="s">
        <v>788</v>
      </c>
      <c r="AS1" s="92" t="s">
        <v>797</v>
      </c>
      <c r="AT1" s="92" t="s">
        <v>814</v>
      </c>
      <c r="AU1" s="109" t="s">
        <v>799</v>
      </c>
      <c r="AV1" s="109" t="s">
        <v>815</v>
      </c>
    </row>
    <row r="2" spans="1:48" ht="29.25" customHeight="1" x14ac:dyDescent="0.25">
      <c r="A2" s="130" t="str">
        <f>CONCATENATE(Table1[[#This Row],[building_type]],"_",Table1[[#This Row],[vintage_name]])</f>
        <v>Barracks_pre-1960</v>
      </c>
      <c r="B2" s="104" t="s">
        <v>0</v>
      </c>
      <c r="C2" s="100" t="s">
        <v>12</v>
      </c>
      <c r="D2" s="124" t="str">
        <f>(INDEX([0]!BuildingData,MATCH($B2,[0]!CLBuildingTypes,FALSE),MATCH("model_file_name",[0]!BuildingInformation,FALSE)))</f>
        <v>barracks.osm</v>
      </c>
      <c r="E2" s="103" t="str">
        <f>(INDEX([0]!BuildingData,MATCH($B2,[0]!CLBuildingTypes,FALSE),MATCH("building_source",[0]!BuildingInformation,FALSE)))</f>
        <v>B45</v>
      </c>
      <c r="F2" s="129">
        <v>5</v>
      </c>
      <c r="G2" s="100">
        <v>20067</v>
      </c>
      <c r="H2" s="102">
        <v>20067</v>
      </c>
      <c r="I2" s="100">
        <v>0</v>
      </c>
      <c r="J2" s="103" t="s">
        <v>780</v>
      </c>
      <c r="K2" s="103" t="str">
        <f>(INDEX(Table9[schedule_string],MATCH(Table1[[#This Row],[heating_sched_name]],schedule_names,FALSE),MATCH("schedule_string",Table9[[#Headers],[schedule_string]],FALSE)))</f>
        <v>{"sch":{"name":"always 21",
                  "type":"TEMPERATURE",
                  "period_rules":[ {  "start":"Jan-31","end":"Dec-31",
                      "day_rules":[
                                { "days" :"M,T,W,T,F,S,SN",
                                  "hour_rules":[ { "value":"21.0", "until":"24:00"} ]
                                }
                              ]
                    }
                  ]
          }}</v>
      </c>
      <c r="L2" s="103" t="s">
        <v>781</v>
      </c>
      <c r="M2" s="103" t="str">
        <f>(INDEX(Table9[schedule_string],MATCH(Table1[[#This Row],[cool_sched_name]],schedule_names,FALSE),MATCH("schedule_string",Table9[[#Headers],[schedule_string]],FALSE)))</f>
        <v>{"sch":{"name":"always 24",
                  "type":"TEMPERATURE",
                  "period_rules":[ {  "start":"Jan-31","end":"Dec-31",
                      "day_rules":[
                                { "days" :"M,T,W,T,F,S,SN",
                                  "hour_rules":[ { "value":"24.0", "until":"24:00"} ]
                                }
                              ]
                    }
                  ]
          }}</v>
      </c>
      <c r="N2" s="103" t="s">
        <v>798</v>
      </c>
      <c r="O2" s="103" t="s">
        <v>712</v>
      </c>
      <c r="P2" s="113">
        <v>3.170130327580134</v>
      </c>
      <c r="Q2" s="113">
        <v>6.5163790066924978</v>
      </c>
      <c r="R2" s="113">
        <v>6.5163790066924978</v>
      </c>
      <c r="S2" s="113">
        <v>1.7611835153222966</v>
      </c>
      <c r="T2" s="113">
        <v>1.7611835153222966</v>
      </c>
      <c r="U2" s="113">
        <v>1.7611835153222966</v>
      </c>
      <c r="V2" s="113">
        <v>0.28178936245156749</v>
      </c>
      <c r="W2" s="113">
        <v>0.28178936245156749</v>
      </c>
      <c r="X2" s="113">
        <v>0.70447340612891862</v>
      </c>
      <c r="Y2" s="113">
        <v>0.28178936245156749</v>
      </c>
      <c r="Z2" s="113">
        <v>1.7611835153222966</v>
      </c>
      <c r="AA2" s="101" t="s">
        <v>57</v>
      </c>
      <c r="AB2" s="100">
        <f>(INDEX([0]!InfiltrationRates,MATCH($AA2,[0]!InfiltrationBuildingType,FALSE),MATCH($C2,[0]!InfiltrationVintages,FALSE)))</f>
        <v>6.9999999999999999E-4</v>
      </c>
      <c r="AC2" s="102">
        <f>(INDEX([0]!equipment_efficiencies,MATCH("cop",[0]!pump_fan_type,FALSE),MATCH($C2,[0]!EfficiencyVintages,FALSE)))</f>
        <v>2.5</v>
      </c>
      <c r="AD2" s="102">
        <f>(INDEX([0]!equipment_efficiencies,MATCH("fan_motor_eff",[0]!pump_fan_type,FALSE),MATCH($C2,[0]!EfficiencyVintages,FALSE)))</f>
        <v>0.75</v>
      </c>
      <c r="AE2" s="102">
        <f>(INDEX([0]!equipment_efficiencies,MATCH("fan_total_eff",[0]!pump_fan_type,FALSE),MATCH($C2,[0]!EfficiencyVintages,FALSE)))</f>
        <v>0.75</v>
      </c>
      <c r="AF2" s="102">
        <f>(INDEX([0]!equipment_efficiencies,MATCH("pump_eff",[0]!pump_fan_type,FALSE),MATCH($C2,[0]!EfficiencyVintages,FALSE)))</f>
        <v>0.7</v>
      </c>
      <c r="AG2" s="92" t="s">
        <v>714</v>
      </c>
      <c r="AH2" s="92" t="s">
        <v>715</v>
      </c>
      <c r="AI2" s="92">
        <v>19</v>
      </c>
      <c r="AJ2" s="92">
        <v>64000</v>
      </c>
      <c r="AK2" s="92">
        <v>0</v>
      </c>
      <c r="AL2" s="92">
        <v>-100</v>
      </c>
      <c r="AM2" s="92">
        <v>1.1000000000000001</v>
      </c>
      <c r="AN2" s="92">
        <v>1.25</v>
      </c>
      <c r="AO2" s="92">
        <v>1</v>
      </c>
      <c r="AP2" s="92">
        <v>1</v>
      </c>
      <c r="AQ2" s="131">
        <v>60</v>
      </c>
      <c r="AR2" s="92" t="s">
        <v>783</v>
      </c>
      <c r="AS2" s="92">
        <v>0.8</v>
      </c>
      <c r="AT2" s="92" t="s">
        <v>783</v>
      </c>
      <c r="AU2" s="131">
        <v>82</v>
      </c>
      <c r="AV2" s="92">
        <v>0.8</v>
      </c>
    </row>
    <row r="3" spans="1:48" ht="29.25" customHeight="1" x14ac:dyDescent="0.25">
      <c r="A3" s="130" t="str">
        <f>CONCATENATE(Table1[[#This Row],[building_type]],"_",Table1[[#This Row],[vintage_name]])</f>
        <v>Fire Hall_pre-1960</v>
      </c>
      <c r="B3" s="104" t="s">
        <v>78</v>
      </c>
      <c r="C3" s="100" t="s">
        <v>12</v>
      </c>
      <c r="D3" s="124" t="str">
        <f>(INDEX([0]!BuildingData,MATCH($B3,[0]!CLBuildingTypes,FALSE),MATCH("model_file_name",[0]!BuildingInformation,FALSE)))</f>
        <v>fire_hall.osm</v>
      </c>
      <c r="E3" s="103" t="str">
        <f>(INDEX([0]!BuildingData,MATCH($B3,[0]!CLBuildingTypes,FALSE),MATCH("building_source",[0]!BuildingInformation,FALSE)))</f>
        <v>Trenton FH B19</v>
      </c>
      <c r="F3" s="129">
        <v>1</v>
      </c>
      <c r="G3" s="100">
        <v>1289</v>
      </c>
      <c r="H3" s="102">
        <v>0</v>
      </c>
      <c r="I3" s="100">
        <v>1289</v>
      </c>
      <c r="J3" s="103" t="s">
        <v>780</v>
      </c>
      <c r="K3" s="103" t="str">
        <f>(INDEX(Table9[schedule_string],MATCH(Table1[[#This Row],[heating_sched_name]],schedule_names,FALSE),MATCH("schedule_string",Table9[[#Headers],[schedule_string]],FALSE)))</f>
        <v>{"sch":{"name":"always 21",
                  "type":"TEMPERATURE",
                  "period_rules":[ {  "start":"Jan-31","end":"Dec-31",
                      "day_rules":[
                                { "days" :"M,T,W,T,F,S,SN",
                                  "hour_rules":[ { "value":"21.0", "until":"24:00"} ]
                                }
                              ]
                    }
                  ]
          }}</v>
      </c>
      <c r="L3" s="103" t="s">
        <v>781</v>
      </c>
      <c r="M3" s="103" t="str">
        <f>(INDEX(Table9[schedule_string],MATCH(Table1[[#This Row],[cool_sched_name]],schedule_names,FALSE),MATCH("schedule_string",Table9[[#Headers],[schedule_string]],FALSE)))</f>
        <v>{"sch":{"name":"always 24",
                  "type":"TEMPERATURE",
                  "period_rules":[ {  "start":"Jan-31","end":"Dec-31",
                      "day_rules":[
                                { "days" :"M,T,W,T,F,S,SN",
                                  "hour_rules":[ { "value":"24.0", "until":"24:00"} ]
                                }
                              ]
                    }
                  ]
          }}</v>
      </c>
      <c r="N3" s="103" t="s">
        <v>798</v>
      </c>
      <c r="O3" s="103" t="s">
        <v>712</v>
      </c>
      <c r="P3" s="113">
        <v>3.170130327580134</v>
      </c>
      <c r="Q3" s="113">
        <v>6.5163790066924978</v>
      </c>
      <c r="R3" s="113">
        <v>6.5163790066924978</v>
      </c>
      <c r="S3" s="113">
        <v>1.7611835153222966</v>
      </c>
      <c r="T3" s="113">
        <v>1.7611835153222966</v>
      </c>
      <c r="U3" s="113">
        <v>1.7611835153222966</v>
      </c>
      <c r="V3" s="113">
        <v>0.28178936245156749</v>
      </c>
      <c r="W3" s="113">
        <v>0.28178936245156749</v>
      </c>
      <c r="X3" s="113">
        <v>0.70447340612891862</v>
      </c>
      <c r="Y3" s="113">
        <v>0.28178936245156749</v>
      </c>
      <c r="Z3" s="113">
        <v>1.7611835153222966</v>
      </c>
      <c r="AA3" s="101" t="s">
        <v>78</v>
      </c>
      <c r="AB3" s="100">
        <f>(INDEX([0]!InfiltrationRates,MATCH($AA3,[0]!InfiltrationBuildingType,FALSE),MATCH($C3,[0]!InfiltrationVintages,FALSE)))</f>
        <v>8.0000000000000004E-4</v>
      </c>
      <c r="AC3" s="102">
        <f>(INDEX([0]!equipment_efficiencies,MATCH("cop",[0]!pump_fan_type,FALSE),MATCH($C3,[0]!EfficiencyVintages,FALSE)))</f>
        <v>2.5</v>
      </c>
      <c r="AD3" s="102">
        <f>(INDEX([0]!equipment_efficiencies,MATCH("fan_motor_eff",[0]!pump_fan_type,FALSE),MATCH($C3,[0]!EfficiencyVintages,FALSE)))</f>
        <v>0.75</v>
      </c>
      <c r="AE3" s="102">
        <f>(INDEX([0]!equipment_efficiencies,MATCH("fan_total_eff",[0]!pump_fan_type,FALSE),MATCH($C3,[0]!EfficiencyVintages,FALSE)))</f>
        <v>0.75</v>
      </c>
      <c r="AF3" s="102">
        <f>(INDEX([0]!equipment_efficiencies,MATCH("pump_eff",[0]!pump_fan_type,FALSE),MATCH($C3,[0]!EfficiencyVintages,FALSE)))</f>
        <v>0.7</v>
      </c>
      <c r="AG3" s="100" t="s">
        <v>714</v>
      </c>
      <c r="AH3" s="100" t="s">
        <v>715</v>
      </c>
      <c r="AI3" s="100">
        <v>19</v>
      </c>
      <c r="AJ3" s="100">
        <v>64000</v>
      </c>
      <c r="AK3" s="100">
        <v>0</v>
      </c>
      <c r="AL3" s="100">
        <v>-100</v>
      </c>
      <c r="AM3" s="92">
        <v>1.1000000000000001</v>
      </c>
      <c r="AN3" s="92">
        <v>1.25</v>
      </c>
      <c r="AO3" s="92">
        <v>1</v>
      </c>
      <c r="AP3" s="92">
        <v>1</v>
      </c>
      <c r="AQ3" s="131">
        <v>60</v>
      </c>
      <c r="AR3" s="92" t="s">
        <v>783</v>
      </c>
      <c r="AS3" s="92">
        <v>0.8</v>
      </c>
      <c r="AT3" s="92" t="s">
        <v>783</v>
      </c>
      <c r="AU3" s="131">
        <v>82</v>
      </c>
      <c r="AV3" s="92">
        <v>0.8</v>
      </c>
    </row>
    <row r="4" spans="1:48" ht="29.25" customHeight="1" x14ac:dyDescent="0.25">
      <c r="A4" s="130" t="str">
        <f>CONCATENATE(Table1[[#This Row],[building_type]],"_",Table1[[#This Row],[vintage_name]])</f>
        <v>Food Service_pre-1960</v>
      </c>
      <c r="B4" s="104" t="s">
        <v>546</v>
      </c>
      <c r="C4" s="100" t="s">
        <v>12</v>
      </c>
      <c r="D4" s="124" t="str">
        <f>(INDEX([0]!BuildingData,MATCH($B4,[0]!CLBuildingTypes,FALSE),MATCH("model_file_name",[0]!BuildingInformation,FALSE)))</f>
        <v>food_service.osm</v>
      </c>
      <c r="E4" s="103" t="str">
        <f>(INDEX([0]!BuildingData,MATCH($B4,[0]!CLBuildingTypes,FALSE),MATCH("building_source",[0]!BuildingInformation,FALSE)))</f>
        <v>B40</v>
      </c>
      <c r="F4" s="129">
        <v>4</v>
      </c>
      <c r="G4" s="100">
        <v>10012</v>
      </c>
      <c r="H4" s="102">
        <v>10012</v>
      </c>
      <c r="I4" s="100">
        <v>0</v>
      </c>
      <c r="J4" s="103" t="s">
        <v>780</v>
      </c>
      <c r="K4" s="103" t="str">
        <f>(INDEX(Table9[schedule_string],MATCH(Table1[[#This Row],[heating_sched_name]],schedule_names,FALSE),MATCH("schedule_string",Table9[[#Headers],[schedule_string]],FALSE)))</f>
        <v>{"sch":{"name":"always 21",
                  "type":"TEMPERATURE",
                  "period_rules":[ {  "start":"Jan-31","end":"Dec-31",
                      "day_rules":[
                                { "days" :"M,T,W,T,F,S,SN",
                                  "hour_rules":[ { "value":"21.0", "until":"24:00"} ]
                                }
                              ]
                    }
                  ]
          }}</v>
      </c>
      <c r="L4" s="103" t="s">
        <v>781</v>
      </c>
      <c r="M4" s="103" t="str">
        <f>(INDEX(Table9[schedule_string],MATCH(Table1[[#This Row],[cool_sched_name]],schedule_names,FALSE),MATCH("schedule_string",Table9[[#Headers],[schedule_string]],FALSE)))</f>
        <v>{"sch":{"name":"always 24",
                  "type":"TEMPERATURE",
                  "period_rules":[ {  "start":"Jan-31","end":"Dec-31",
                      "day_rules":[
                                { "days" :"M,T,W,T,F,S,SN",
                                  "hour_rules":[ { "value":"24.0", "until":"24:00"} ]
                                }
                              ]
                    }
                  ]
          }}</v>
      </c>
      <c r="N4" s="103" t="s">
        <v>798</v>
      </c>
      <c r="O4" s="103" t="s">
        <v>712</v>
      </c>
      <c r="P4" s="113">
        <v>3.5223670306445931</v>
      </c>
      <c r="Q4" s="113">
        <v>4.2268404367735117</v>
      </c>
      <c r="R4" s="113">
        <v>4.2268404367735117</v>
      </c>
      <c r="S4" s="113">
        <v>1.7611835153222966</v>
      </c>
      <c r="T4" s="113">
        <v>1.7611835153222966</v>
      </c>
      <c r="U4" s="113">
        <v>1.7611835153222966</v>
      </c>
      <c r="V4" s="113">
        <v>0.28178936245156749</v>
      </c>
      <c r="W4" s="113">
        <v>0.28178936245156749</v>
      </c>
      <c r="X4" s="113">
        <v>0.70447340612891862</v>
      </c>
      <c r="Y4" s="113">
        <v>0.28178936245156749</v>
      </c>
      <c r="Z4" s="113">
        <v>1.7611835153222966</v>
      </c>
      <c r="AA4" s="101" t="s">
        <v>36</v>
      </c>
      <c r="AB4" s="100">
        <f>(INDEX([0]!InfiltrationRates,MATCH($AA4,[0]!InfiltrationBuildingType,FALSE),MATCH($C4,[0]!InfiltrationVintages,FALSE)))</f>
        <v>6.9999999999999999E-4</v>
      </c>
      <c r="AC4" s="102">
        <f>(INDEX([0]!equipment_efficiencies,MATCH("cop",[0]!pump_fan_type,FALSE),MATCH($C4,[0]!EfficiencyVintages,FALSE)))</f>
        <v>2.5</v>
      </c>
      <c r="AD4" s="102">
        <f>(INDEX([0]!equipment_efficiencies,MATCH("fan_motor_eff",[0]!pump_fan_type,FALSE),MATCH($C4,[0]!EfficiencyVintages,FALSE)))</f>
        <v>0.75</v>
      </c>
      <c r="AE4" s="102">
        <f>(INDEX([0]!equipment_efficiencies,MATCH("fan_total_eff",[0]!pump_fan_type,FALSE),MATCH($C4,[0]!EfficiencyVintages,FALSE)))</f>
        <v>0.75</v>
      </c>
      <c r="AF4" s="102">
        <f>(INDEX([0]!equipment_efficiencies,MATCH("pump_eff",[0]!pump_fan_type,FALSE),MATCH($C4,[0]!EfficiencyVintages,FALSE)))</f>
        <v>0.7</v>
      </c>
      <c r="AG4" s="92" t="s">
        <v>714</v>
      </c>
      <c r="AH4" s="92" t="s">
        <v>715</v>
      </c>
      <c r="AI4" s="92">
        <v>19</v>
      </c>
      <c r="AJ4" s="92">
        <v>64000</v>
      </c>
      <c r="AK4" s="92">
        <v>0</v>
      </c>
      <c r="AL4" s="92">
        <v>-100</v>
      </c>
      <c r="AM4" s="92">
        <v>1.1000000000000001</v>
      </c>
      <c r="AN4" s="92">
        <v>1.25</v>
      </c>
      <c r="AO4" s="92">
        <v>1</v>
      </c>
      <c r="AP4" s="92">
        <v>1</v>
      </c>
      <c r="AQ4" s="131">
        <v>60</v>
      </c>
      <c r="AR4" s="92" t="s">
        <v>783</v>
      </c>
      <c r="AS4" s="92">
        <v>0.8</v>
      </c>
      <c r="AT4" s="92" t="s">
        <v>783</v>
      </c>
      <c r="AU4" s="131">
        <v>82</v>
      </c>
      <c r="AV4" s="92">
        <v>0.8</v>
      </c>
    </row>
    <row r="5" spans="1:48" ht="29.25" customHeight="1" x14ac:dyDescent="0.25">
      <c r="A5" s="130" t="str">
        <f>CONCATENATE(Table1[[#This Row],[building_type]],"_",Table1[[#This Row],[vintage_name]])</f>
        <v>Hangar_1960-1979</v>
      </c>
      <c r="B5" s="104" t="s">
        <v>772</v>
      </c>
      <c r="C5" s="100" t="s">
        <v>13</v>
      </c>
      <c r="D5" s="124" t="str">
        <f>(INDEX([0]!BuildingData,MATCH($B5,[0]!CLBuildingTypes,FALSE),MATCH("model_file_name",[0]!BuildingInformation,FALSE)))</f>
        <v>hanger.osm</v>
      </c>
      <c r="E5" s="103" t="str">
        <f>(INDEX([0]!BuildingData,MATCH($B5,[0]!CLBuildingTypes,FALSE),MATCH("building_source",[0]!BuildingInformation,FALSE)))</f>
        <v>Hangar 4</v>
      </c>
      <c r="F5" s="129">
        <v>2</v>
      </c>
      <c r="G5" s="100">
        <v>6231</v>
      </c>
      <c r="H5" s="102">
        <v>6231</v>
      </c>
      <c r="I5" s="100">
        <v>0</v>
      </c>
      <c r="J5" s="103" t="s">
        <v>780</v>
      </c>
      <c r="K5" s="103" t="str">
        <f>(INDEX(Table9[schedule_string],MATCH(Table1[[#This Row],[heating_sched_name]],schedule_names,FALSE),MATCH("schedule_string",Table9[[#Headers],[schedule_string]],FALSE)))</f>
        <v>{"sch":{"name":"always 21",
                  "type":"TEMPERATURE",
                  "period_rules":[ {  "start":"Jan-31","end":"Dec-31",
                      "day_rules":[
                                { "days" :"M,T,W,T,F,S,SN",
                                  "hour_rules":[ { "value":"21.0", "until":"24:00"} ]
                                }
                              ]
                    }
                  ]
          }}</v>
      </c>
      <c r="L5" s="103" t="s">
        <v>781</v>
      </c>
      <c r="M5" s="103" t="str">
        <f>(INDEX(Table9[schedule_string],MATCH(Table1[[#This Row],[cool_sched_name]],schedule_names,FALSE),MATCH("schedule_string",Table9[[#Headers],[schedule_string]],FALSE)))</f>
        <v>{"sch":{"name":"always 24",
                  "type":"TEMPERATURE",
                  "period_rules":[ {  "start":"Jan-31","end":"Dec-31",
                      "day_rules":[
                                { "days" :"M,T,W,T,F,S,SN",
                                  "hour_rules":[ { "value":"24.0", "until":"24:00"} ]
                                }
                              ]
                    }
                  ]
          }}</v>
      </c>
      <c r="N5" s="103" t="s">
        <v>798</v>
      </c>
      <c r="O5" s="103" t="s">
        <v>712</v>
      </c>
      <c r="P5" s="112">
        <v>2.1134202183867559</v>
      </c>
      <c r="Q5" s="112">
        <v>1.7611835153222966</v>
      </c>
      <c r="R5" s="112">
        <v>1.7611835153222966</v>
      </c>
      <c r="S5" s="112">
        <v>1.0567101091933779</v>
      </c>
      <c r="T5" s="112">
        <v>1.0567101091933779</v>
      </c>
      <c r="U5" s="112">
        <v>1.0567101091933779</v>
      </c>
      <c r="V5" s="112">
        <v>0.28178936245156749</v>
      </c>
      <c r="W5" s="112">
        <v>0.28178936245156749</v>
      </c>
      <c r="X5" s="112">
        <v>0.52835505459668897</v>
      </c>
      <c r="Y5" s="112">
        <v>0.28178936245156749</v>
      </c>
      <c r="Z5" s="112">
        <v>1.4089468122578372</v>
      </c>
      <c r="AA5" s="101" t="s">
        <v>3</v>
      </c>
      <c r="AB5" s="100">
        <f>(INDEX([0]!InfiltrationRates,MATCH($AA5,[0]!InfiltrationBuildingType,FALSE),MATCH($C5,[0]!InfiltrationVintages,FALSE)))</f>
        <v>7.5000000000000002E-4</v>
      </c>
      <c r="AC5" s="102">
        <f>(INDEX([0]!equipment_efficiencies,MATCH("cop",[0]!pump_fan_type,FALSE),MATCH($C5,[0]!EfficiencyVintages,FALSE)))</f>
        <v>2.5</v>
      </c>
      <c r="AD5" s="102">
        <f>(INDEX([0]!equipment_efficiencies,MATCH("fan_motor_eff",[0]!pump_fan_type,FALSE),MATCH($C5,[0]!EfficiencyVintages,FALSE)))</f>
        <v>0.82299999999999995</v>
      </c>
      <c r="AE5" s="102">
        <f>(INDEX([0]!equipment_efficiencies,MATCH("fan_total_eff",[0]!pump_fan_type,FALSE),MATCH($C5,[0]!EfficiencyVintages,FALSE)))</f>
        <v>0.75</v>
      </c>
      <c r="AF5" s="102">
        <f>(INDEX([0]!equipment_efficiencies,MATCH("pump_eff",[0]!pump_fan_type,FALSE),MATCH($C5,[0]!EfficiencyVintages,FALSE)))</f>
        <v>0.7</v>
      </c>
      <c r="AG5" s="92" t="s">
        <v>714</v>
      </c>
      <c r="AH5" s="92" t="s">
        <v>715</v>
      </c>
      <c r="AI5" s="92">
        <v>19</v>
      </c>
      <c r="AJ5" s="92">
        <v>64000</v>
      </c>
      <c r="AK5" s="92">
        <v>0</v>
      </c>
      <c r="AL5" s="92">
        <v>-100</v>
      </c>
      <c r="AM5" s="92">
        <v>1.1000000000000001</v>
      </c>
      <c r="AN5" s="92">
        <v>1.25</v>
      </c>
      <c r="AO5" s="92">
        <v>1</v>
      </c>
      <c r="AP5" s="92">
        <v>1</v>
      </c>
      <c r="AQ5" s="131">
        <v>60</v>
      </c>
      <c r="AR5" s="92" t="s">
        <v>783</v>
      </c>
      <c r="AS5" s="92">
        <v>0.8</v>
      </c>
      <c r="AT5" s="92" t="s">
        <v>783</v>
      </c>
      <c r="AU5" s="131">
        <v>82</v>
      </c>
      <c r="AV5" s="92">
        <v>0.8</v>
      </c>
    </row>
    <row r="6" spans="1:48" ht="29.25" customHeight="1" x14ac:dyDescent="0.25">
      <c r="A6" s="130" t="str">
        <f>CONCATENATE(Table1[[#This Row],[building_type]],"_",Table1[[#This Row],[vintage_name]])</f>
        <v>Hangar_1980-2004</v>
      </c>
      <c r="B6" s="104" t="s">
        <v>772</v>
      </c>
      <c r="C6" s="100" t="s">
        <v>14</v>
      </c>
      <c r="D6" s="124" t="str">
        <f>(INDEX([0]!BuildingData,MATCH($B6,[0]!CLBuildingTypes,FALSE),MATCH("model_file_name",[0]!BuildingInformation,FALSE)))</f>
        <v>hanger.osm</v>
      </c>
      <c r="E6" s="103" t="str">
        <f>(INDEX([0]!BuildingData,MATCH($B6,[0]!CLBuildingTypes,FALSE),MATCH("building_source",[0]!BuildingInformation,FALSE)))</f>
        <v>Hangar 4</v>
      </c>
      <c r="F6" s="129">
        <v>1</v>
      </c>
      <c r="G6" s="100">
        <v>6551</v>
      </c>
      <c r="H6" s="102">
        <v>6551</v>
      </c>
      <c r="I6" s="100">
        <v>0</v>
      </c>
      <c r="J6" s="103" t="s">
        <v>780</v>
      </c>
      <c r="K6" s="103" t="str">
        <f>(INDEX(Table9[schedule_string],MATCH(Table1[[#This Row],[heating_sched_name]],schedule_names,FALSE),MATCH("schedule_string",Table9[[#Headers],[schedule_string]],FALSE)))</f>
        <v>{"sch":{"name":"always 21",
                  "type":"TEMPERATURE",
                  "period_rules":[ {  "start":"Jan-31","end":"Dec-31",
                      "day_rules":[
                                { "days" :"M,T,W,T,F,S,SN",
                                  "hour_rules":[ { "value":"21.0", "until":"24:00"} ]
                                }
                              ]
                    }
                  ]
          }}</v>
      </c>
      <c r="L6" s="103" t="s">
        <v>781</v>
      </c>
      <c r="M6" s="103" t="str">
        <f>(INDEX(Table9[schedule_string],MATCH(Table1[[#This Row],[cool_sched_name]],schedule_names,FALSE),MATCH("schedule_string",Table9[[#Headers],[schedule_string]],FALSE)))</f>
        <v>{"sch":{"name":"always 24",
                  "type":"TEMPERATURE",
                  "period_rules":[ {  "start":"Jan-31","end":"Dec-31",
                      "day_rules":[
                                { "days" :"M,T,W,T,F,S,SN",
                                  "hour_rules":[ { "value":"24.0", "until":"24:00"} ]
                                }
                              ]
                    }
                  ]
          }}</v>
      </c>
      <c r="N6" s="103" t="s">
        <v>798</v>
      </c>
      <c r="O6" s="103" t="s">
        <v>712</v>
      </c>
      <c r="P6" s="112">
        <v>3.5223670306445931</v>
      </c>
      <c r="Q6" s="112">
        <v>3.170130327580134</v>
      </c>
      <c r="R6" s="112">
        <v>3.170130327580134</v>
      </c>
      <c r="S6" s="112">
        <v>1.7611835153222966</v>
      </c>
      <c r="T6" s="112">
        <v>1.7611835153222966</v>
      </c>
      <c r="U6" s="112">
        <v>1.7611835153222966</v>
      </c>
      <c r="V6" s="112">
        <v>0.3170130327580134</v>
      </c>
      <c r="W6" s="112">
        <v>0.3170130327580134</v>
      </c>
      <c r="X6" s="112">
        <v>0.70447340612891862</v>
      </c>
      <c r="Y6" s="112">
        <v>0.3170130327580134</v>
      </c>
      <c r="Z6" s="112">
        <v>1.7611835153222966</v>
      </c>
      <c r="AA6" s="101" t="s">
        <v>3</v>
      </c>
      <c r="AB6" s="100">
        <f>(INDEX([0]!InfiltrationRates,MATCH($AA6,[0]!InfiltrationBuildingType,FALSE),MATCH($C6,[0]!InfiltrationVintages,FALSE)))</f>
        <v>4.4999999999999999E-4</v>
      </c>
      <c r="AC6" s="102">
        <f>(INDEX([0]!equipment_efficiencies,MATCH("cop",[0]!pump_fan_type,FALSE),MATCH($C6,[0]!EfficiencyVintages,FALSE)))</f>
        <v>3</v>
      </c>
      <c r="AD6" s="102">
        <f>(INDEX([0]!equipment_efficiencies,MATCH("fan_motor_eff",[0]!pump_fan_type,FALSE),MATCH($C6,[0]!EfficiencyVintages,FALSE)))</f>
        <v>0.879</v>
      </c>
      <c r="AE6" s="102">
        <f>(INDEX([0]!equipment_efficiencies,MATCH("fan_total_eff",[0]!pump_fan_type,FALSE),MATCH($C6,[0]!EfficiencyVintages,FALSE)))</f>
        <v>0.75</v>
      </c>
      <c r="AF6" s="102">
        <f>(INDEX([0]!equipment_efficiencies,MATCH("pump_eff",[0]!pump_fan_type,FALSE),MATCH($C6,[0]!EfficiencyVintages,FALSE)))</f>
        <v>0.7</v>
      </c>
      <c r="AG6" s="92" t="s">
        <v>714</v>
      </c>
      <c r="AH6" s="92" t="s">
        <v>715</v>
      </c>
      <c r="AI6" s="92">
        <v>19</v>
      </c>
      <c r="AJ6" s="92">
        <v>64000</v>
      </c>
      <c r="AK6" s="92">
        <v>0</v>
      </c>
      <c r="AL6" s="92">
        <v>-100</v>
      </c>
      <c r="AM6" s="92">
        <v>1.1000000000000001</v>
      </c>
      <c r="AN6" s="92">
        <v>1.25</v>
      </c>
      <c r="AO6" s="92">
        <v>1</v>
      </c>
      <c r="AP6" s="92">
        <v>1</v>
      </c>
      <c r="AQ6" s="131">
        <v>60</v>
      </c>
      <c r="AR6" s="92" t="s">
        <v>783</v>
      </c>
      <c r="AS6" s="92">
        <v>0.8</v>
      </c>
      <c r="AT6" s="92" t="s">
        <v>783</v>
      </c>
      <c r="AU6" s="131">
        <v>82</v>
      </c>
      <c r="AV6" s="92">
        <v>0.8</v>
      </c>
    </row>
    <row r="7" spans="1:48" ht="29.25" customHeight="1" x14ac:dyDescent="0.25">
      <c r="A7" s="130" t="str">
        <f>CONCATENATE(Table1[[#This Row],[building_type]],"_",Table1[[#This Row],[vintage_name]])</f>
        <v>Hangar_pre-1960</v>
      </c>
      <c r="B7" s="104" t="s">
        <v>772</v>
      </c>
      <c r="C7" s="100" t="s">
        <v>12</v>
      </c>
      <c r="D7" s="124" t="str">
        <f>(INDEX([0]!BuildingData,MATCH($B7,[0]!CLBuildingTypes,FALSE),MATCH("model_file_name",[0]!BuildingInformation,FALSE)))</f>
        <v>hanger.osm</v>
      </c>
      <c r="E7" s="103" t="str">
        <f>(INDEX([0]!BuildingData,MATCH($B7,[0]!CLBuildingTypes,FALSE),MATCH("building_source",[0]!BuildingInformation,FALSE)))</f>
        <v>Hangar 4</v>
      </c>
      <c r="F7" s="129">
        <v>6</v>
      </c>
      <c r="G7" s="100">
        <v>62176</v>
      </c>
      <c r="H7" s="102">
        <v>62176</v>
      </c>
      <c r="I7" s="100">
        <v>0</v>
      </c>
      <c r="J7" s="103" t="s">
        <v>780</v>
      </c>
      <c r="K7" s="103" t="str">
        <f>(INDEX(Table9[schedule_string],MATCH(Table1[[#This Row],[heating_sched_name]],schedule_names,FALSE),MATCH("schedule_string",Table9[[#Headers],[schedule_string]],FALSE)))</f>
        <v>{"sch":{"name":"always 21",
                  "type":"TEMPERATURE",
                  "period_rules":[ {  "start":"Jan-31","end":"Dec-31",
                      "day_rules":[
                                { "days" :"M,T,W,T,F,S,SN",
                                  "hour_rules":[ { "value":"21.0", "until":"24:00"} ]
                                }
                              ]
                    }
                  ]
          }}</v>
      </c>
      <c r="L7" s="103" t="s">
        <v>781</v>
      </c>
      <c r="M7" s="103" t="str">
        <f>(INDEX(Table9[schedule_string],MATCH(Table1[[#This Row],[cool_sched_name]],schedule_names,FALSE),MATCH("schedule_string",Table9[[#Headers],[schedule_string]],FALSE)))</f>
        <v>{"sch":{"name":"always 24",
                  "type":"TEMPERATURE",
                  "period_rules":[ {  "start":"Jan-31","end":"Dec-31",
                      "day_rules":[
                                { "days" :"M,T,W,T,F,S,SN",
                                  "hour_rules":[ { "value":"24.0", "until":"24:00"} ]
                                }
                              ]
                    }
                  ]
          }}</v>
      </c>
      <c r="N7" s="103" t="s">
        <v>798</v>
      </c>
      <c r="O7" s="103" t="s">
        <v>712</v>
      </c>
      <c r="P7" s="113">
        <v>1.4089468122578372</v>
      </c>
      <c r="Q7" s="114">
        <v>2.1134202183867559</v>
      </c>
      <c r="R7" s="114">
        <v>2.1134202183867559</v>
      </c>
      <c r="S7" s="113">
        <v>1.7611835153222966</v>
      </c>
      <c r="T7" s="113">
        <v>1.7611835153222966</v>
      </c>
      <c r="U7" s="113">
        <v>1.7611835153222966</v>
      </c>
      <c r="V7" s="113">
        <v>0.28178936245156749</v>
      </c>
      <c r="W7" s="113">
        <v>0.28178936245156749</v>
      </c>
      <c r="X7" s="113">
        <v>0.70447340612891862</v>
      </c>
      <c r="Y7" s="113">
        <v>0.28178936245156749</v>
      </c>
      <c r="Z7" s="113">
        <v>1.7611835153222966</v>
      </c>
      <c r="AA7" s="101" t="s">
        <v>3</v>
      </c>
      <c r="AB7" s="100">
        <f>(INDEX([0]!InfiltrationRates,MATCH($AA7,[0]!InfiltrationBuildingType,FALSE),MATCH($C7,[0]!InfiltrationVintages,FALSE)))</f>
        <v>8.0000000000000004E-4</v>
      </c>
      <c r="AC7" s="102">
        <f>(INDEX([0]!equipment_efficiencies,MATCH("cop",[0]!pump_fan_type,FALSE),MATCH($C7,[0]!EfficiencyVintages,FALSE)))</f>
        <v>2.5</v>
      </c>
      <c r="AD7" s="102">
        <f>(INDEX([0]!equipment_efficiencies,MATCH("fan_motor_eff",[0]!pump_fan_type,FALSE),MATCH($C7,[0]!EfficiencyVintages,FALSE)))</f>
        <v>0.75</v>
      </c>
      <c r="AE7" s="102">
        <f>(INDEX([0]!equipment_efficiencies,MATCH("fan_total_eff",[0]!pump_fan_type,FALSE),MATCH($C7,[0]!EfficiencyVintages,FALSE)))</f>
        <v>0.75</v>
      </c>
      <c r="AF7" s="102">
        <f>(INDEX([0]!equipment_efficiencies,MATCH("pump_eff",[0]!pump_fan_type,FALSE),MATCH($C7,[0]!EfficiencyVintages,FALSE)))</f>
        <v>0.7</v>
      </c>
      <c r="AG7" s="92" t="s">
        <v>714</v>
      </c>
      <c r="AH7" s="92" t="s">
        <v>715</v>
      </c>
      <c r="AI7" s="92">
        <v>19</v>
      </c>
      <c r="AJ7" s="92">
        <v>64000</v>
      </c>
      <c r="AK7" s="92">
        <v>0</v>
      </c>
      <c r="AL7" s="92">
        <v>-100</v>
      </c>
      <c r="AM7" s="92">
        <v>1.1000000000000001</v>
      </c>
      <c r="AN7" s="92">
        <v>1.25</v>
      </c>
      <c r="AO7" s="92">
        <v>1</v>
      </c>
      <c r="AP7" s="92">
        <v>1</v>
      </c>
      <c r="AQ7" s="131">
        <v>60</v>
      </c>
      <c r="AR7" s="92" t="s">
        <v>783</v>
      </c>
      <c r="AS7" s="92">
        <v>0.8</v>
      </c>
      <c r="AT7" s="92" t="s">
        <v>783</v>
      </c>
      <c r="AU7" s="131">
        <v>82</v>
      </c>
      <c r="AV7" s="92">
        <v>0.8</v>
      </c>
    </row>
    <row r="8" spans="1:48" ht="29.25" customHeight="1" x14ac:dyDescent="0.25">
      <c r="A8" s="130" t="str">
        <f>CONCATENATE(Table1[[#This Row],[building_type]],"_",Table1[[#This Row],[vintage_name]])</f>
        <v>Maintenance Shop_1980-2004</v>
      </c>
      <c r="B8" s="104" t="s">
        <v>699</v>
      </c>
      <c r="C8" s="100" t="s">
        <v>14</v>
      </c>
      <c r="D8" s="124" t="str">
        <f>(INDEX([0]!BuildingData,MATCH($B8,[0]!CLBuildingTypes,FALSE),MATCH("model_file_name",[0]!BuildingInformation,FALSE)))</f>
        <v>maintenance_shop.osm</v>
      </c>
      <c r="E8" s="103" t="str">
        <f>(INDEX([0]!BuildingData,MATCH($B8,[0]!CLBuildingTypes,FALSE),MATCH("building_source",[0]!BuildingInformation,FALSE)))</f>
        <v>B581</v>
      </c>
      <c r="F8" s="129">
        <v>3</v>
      </c>
      <c r="G8" s="100">
        <v>10986</v>
      </c>
      <c r="H8" s="102">
        <v>10986</v>
      </c>
      <c r="I8" s="100">
        <v>0</v>
      </c>
      <c r="J8" s="103" t="s">
        <v>780</v>
      </c>
      <c r="K8" s="103" t="str">
        <f>(INDEX(Table9[schedule_string],MATCH(Table1[[#This Row],[heating_sched_name]],schedule_names,FALSE),MATCH("schedule_string",Table9[[#Headers],[schedule_string]],FALSE)))</f>
        <v>{"sch":{"name":"always 21",
                  "type":"TEMPERATURE",
                  "period_rules":[ {  "start":"Jan-31","end":"Dec-31",
                      "day_rules":[
                                { "days" :"M,T,W,T,F,S,SN",
                                  "hour_rules":[ { "value":"21.0", "until":"24:00"} ]
                                }
                              ]
                    }
                  ]
          }}</v>
      </c>
      <c r="L8" s="103" t="s">
        <v>781</v>
      </c>
      <c r="M8" s="103" t="str">
        <f>(INDEX(Table9[schedule_string],MATCH(Table1[[#This Row],[cool_sched_name]],schedule_names,FALSE),MATCH("schedule_string",Table9[[#Headers],[schedule_string]],FALSE)))</f>
        <v>{"sch":{"name":"always 24",
                  "type":"TEMPERATURE",
                  "period_rules":[ {  "start":"Jan-31","end":"Dec-31",
                      "day_rules":[
                                { "days" :"M,T,W,T,F,S,SN",
                                  "hour_rules":[ { "value":"24.0", "until":"24:00"} ]
                                }
                              ]
                    }
                  ]
          }}</v>
      </c>
      <c r="N8" s="103" t="s">
        <v>798</v>
      </c>
      <c r="O8" s="103" t="s">
        <v>712</v>
      </c>
      <c r="P8" s="112">
        <v>3.170130327580134</v>
      </c>
      <c r="Q8" s="112">
        <v>4.2268404367735117</v>
      </c>
      <c r="R8" s="112">
        <v>4.2268404367735117</v>
      </c>
      <c r="S8" s="112">
        <v>1.7611835153222966</v>
      </c>
      <c r="T8" s="112">
        <v>1.7611835153222966</v>
      </c>
      <c r="U8" s="112">
        <v>1.7611835153222966</v>
      </c>
      <c r="V8" s="112">
        <v>0.3170130327580134</v>
      </c>
      <c r="W8" s="112">
        <v>0.3170130327580134</v>
      </c>
      <c r="X8" s="112">
        <v>0.70447340612891862</v>
      </c>
      <c r="Y8" s="112">
        <v>0.3170130327580134</v>
      </c>
      <c r="Z8" s="112">
        <v>1.7611835153222966</v>
      </c>
      <c r="AA8" s="101" t="s">
        <v>40</v>
      </c>
      <c r="AB8" s="100">
        <f>(INDEX([0]!InfiltrationRates,MATCH($AA8,[0]!InfiltrationBuildingType,FALSE),MATCH($C8,[0]!InfiltrationVintages,FALSE)))</f>
        <v>4.4999999999999999E-4</v>
      </c>
      <c r="AC8" s="102">
        <f>(INDEX([0]!equipment_efficiencies,MATCH("cop",[0]!pump_fan_type,FALSE),MATCH($C8,[0]!EfficiencyVintages,FALSE)))</f>
        <v>3</v>
      </c>
      <c r="AD8" s="102">
        <f>(INDEX([0]!equipment_efficiencies,MATCH("fan_motor_eff",[0]!pump_fan_type,FALSE),MATCH($C8,[0]!EfficiencyVintages,FALSE)))</f>
        <v>0.879</v>
      </c>
      <c r="AE8" s="102">
        <f>(INDEX([0]!equipment_efficiencies,MATCH("fan_total_eff",[0]!pump_fan_type,FALSE),MATCH($C8,[0]!EfficiencyVintages,FALSE)))</f>
        <v>0.75</v>
      </c>
      <c r="AF8" s="102">
        <f>(INDEX([0]!equipment_efficiencies,MATCH("pump_eff",[0]!pump_fan_type,FALSE),MATCH($C8,[0]!EfficiencyVintages,FALSE)))</f>
        <v>0.7</v>
      </c>
      <c r="AG8" s="92" t="s">
        <v>714</v>
      </c>
      <c r="AH8" s="92" t="s">
        <v>715</v>
      </c>
      <c r="AI8" s="92">
        <v>19</v>
      </c>
      <c r="AJ8" s="92">
        <v>64000</v>
      </c>
      <c r="AK8" s="92">
        <v>0</v>
      </c>
      <c r="AL8" s="92">
        <v>-100</v>
      </c>
      <c r="AM8" s="92">
        <v>1.1000000000000001</v>
      </c>
      <c r="AN8" s="92">
        <v>1.25</v>
      </c>
      <c r="AO8" s="92">
        <v>1</v>
      </c>
      <c r="AP8" s="92">
        <v>1</v>
      </c>
      <c r="AQ8" s="131">
        <v>60</v>
      </c>
      <c r="AR8" s="92" t="s">
        <v>783</v>
      </c>
      <c r="AS8" s="92">
        <v>0.8</v>
      </c>
      <c r="AT8" s="92" t="s">
        <v>783</v>
      </c>
      <c r="AU8" s="131">
        <v>82</v>
      </c>
      <c r="AV8" s="92">
        <v>0.8</v>
      </c>
    </row>
    <row r="9" spans="1:48" ht="29.25" customHeight="1" x14ac:dyDescent="0.25">
      <c r="A9" s="130" t="str">
        <f>CONCATENATE(Table1[[#This Row],[building_type]],"_",Table1[[#This Row],[vintage_name]])</f>
        <v>Maintenance Shop_pre-1960</v>
      </c>
      <c r="B9" s="104" t="s">
        <v>699</v>
      </c>
      <c r="C9" s="100" t="s">
        <v>12</v>
      </c>
      <c r="D9" s="124" t="str">
        <f>(INDEX([0]!BuildingData,MATCH($B9,[0]!CLBuildingTypes,FALSE),MATCH("model_file_name",[0]!BuildingInformation,FALSE)))</f>
        <v>maintenance_shop.osm</v>
      </c>
      <c r="E9" s="103" t="str">
        <f>(INDEX([0]!BuildingData,MATCH($B9,[0]!CLBuildingTypes,FALSE),MATCH("building_source",[0]!BuildingInformation,FALSE)))</f>
        <v>B581</v>
      </c>
      <c r="F9" s="129">
        <v>2</v>
      </c>
      <c r="G9" s="100">
        <v>3983</v>
      </c>
      <c r="H9" s="102">
        <v>3983</v>
      </c>
      <c r="I9" s="100">
        <v>0</v>
      </c>
      <c r="J9" s="103" t="s">
        <v>780</v>
      </c>
      <c r="K9" s="103" t="str">
        <f>(INDEX(Table9[schedule_string],MATCH(Table1[[#This Row],[heating_sched_name]],schedule_names,FALSE),MATCH("schedule_string",Table9[[#Headers],[schedule_string]],FALSE)))</f>
        <v>{"sch":{"name":"always 21",
                  "type":"TEMPERATURE",
                  "period_rules":[ {  "start":"Jan-31","end":"Dec-31",
                      "day_rules":[
                                { "days" :"M,T,W,T,F,S,SN",
                                  "hour_rules":[ { "value":"21.0", "until":"24:00"} ]
                                }
                              ]
                    }
                  ]
          }}</v>
      </c>
      <c r="L9" s="103" t="s">
        <v>781</v>
      </c>
      <c r="M9" s="103" t="str">
        <f>(INDEX(Table9[schedule_string],MATCH(Table1[[#This Row],[cool_sched_name]],schedule_names,FALSE),MATCH("schedule_string",Table9[[#Headers],[schedule_string]],FALSE)))</f>
        <v>{"sch":{"name":"always 24",
                  "type":"TEMPERATURE",
                  "period_rules":[ {  "start":"Jan-31","end":"Dec-31",
                      "day_rules":[
                                { "days" :"M,T,W,T,F,S,SN",
                                  "hour_rules":[ { "value":"24.0", "until":"24:00"} ]
                                }
                              ]
                    }
                  ]
          }}</v>
      </c>
      <c r="N9" s="103" t="s">
        <v>798</v>
      </c>
      <c r="O9" s="103" t="s">
        <v>712</v>
      </c>
      <c r="P9" s="113">
        <v>0.88059175766114828</v>
      </c>
      <c r="Q9" s="113">
        <v>2.1134202183867559</v>
      </c>
      <c r="R9" s="113">
        <v>2.1134202183867559</v>
      </c>
      <c r="S9" s="113">
        <v>1.7611835153222966</v>
      </c>
      <c r="T9" s="113">
        <v>1.7611835153222966</v>
      </c>
      <c r="U9" s="113">
        <v>1.7611835153222966</v>
      </c>
      <c r="V9" s="113">
        <v>0.28178936245156749</v>
      </c>
      <c r="W9" s="113">
        <v>0.28178936245156749</v>
      </c>
      <c r="X9" s="113">
        <v>0.70447340612891862</v>
      </c>
      <c r="Y9" s="113">
        <v>0.28178936245156749</v>
      </c>
      <c r="Z9" s="113">
        <v>1.7611835153222966</v>
      </c>
      <c r="AA9" s="101" t="s">
        <v>40</v>
      </c>
      <c r="AB9" s="100">
        <f>(INDEX([0]!InfiltrationRates,MATCH($AA9,[0]!InfiltrationBuildingType,FALSE),MATCH($C9,[0]!InfiltrationVintages,FALSE)))</f>
        <v>8.0000000000000004E-4</v>
      </c>
      <c r="AC9" s="102">
        <f>(INDEX([0]!equipment_efficiencies,MATCH("cop",[0]!pump_fan_type,FALSE),MATCH($C9,[0]!EfficiencyVintages,FALSE)))</f>
        <v>2.5</v>
      </c>
      <c r="AD9" s="102">
        <f>(INDEX([0]!equipment_efficiencies,MATCH("fan_motor_eff",[0]!pump_fan_type,FALSE),MATCH($C9,[0]!EfficiencyVintages,FALSE)))</f>
        <v>0.75</v>
      </c>
      <c r="AE9" s="102">
        <f>(INDEX([0]!equipment_efficiencies,MATCH("fan_total_eff",[0]!pump_fan_type,FALSE),MATCH($C9,[0]!EfficiencyVintages,FALSE)))</f>
        <v>0.75</v>
      </c>
      <c r="AF9" s="102">
        <f>(INDEX([0]!equipment_efficiencies,MATCH("pump_eff",[0]!pump_fan_type,FALSE),MATCH($C9,[0]!EfficiencyVintages,FALSE)))</f>
        <v>0.7</v>
      </c>
      <c r="AG9" s="92" t="s">
        <v>714</v>
      </c>
      <c r="AH9" s="92" t="s">
        <v>715</v>
      </c>
      <c r="AI9" s="92">
        <v>19</v>
      </c>
      <c r="AJ9" s="92">
        <v>64000</v>
      </c>
      <c r="AK9" s="92">
        <v>0</v>
      </c>
      <c r="AL9" s="92">
        <v>-100</v>
      </c>
      <c r="AM9" s="92">
        <v>1.1000000000000001</v>
      </c>
      <c r="AN9" s="92">
        <v>1.25</v>
      </c>
      <c r="AO9" s="92">
        <v>1</v>
      </c>
      <c r="AP9" s="92">
        <v>1</v>
      </c>
      <c r="AQ9" s="131">
        <v>60</v>
      </c>
      <c r="AR9" s="92" t="s">
        <v>783</v>
      </c>
      <c r="AS9" s="92">
        <v>0.8</v>
      </c>
      <c r="AT9" s="92" t="s">
        <v>783</v>
      </c>
      <c r="AU9" s="131">
        <v>82</v>
      </c>
      <c r="AV9" s="92">
        <v>0.8</v>
      </c>
    </row>
    <row r="10" spans="1:48" ht="29.25" customHeight="1" x14ac:dyDescent="0.25">
      <c r="A10" s="130" t="str">
        <f>CONCATENATE(Table1[[#This Row],[building_type]],"_",Table1[[#This Row],[vintage_name]])</f>
        <v>Maintenance Shop-Small_1960-1979</v>
      </c>
      <c r="B10" s="104" t="s">
        <v>717</v>
      </c>
      <c r="C10" s="100" t="s">
        <v>13</v>
      </c>
      <c r="D10" s="124" t="str">
        <f>(INDEX([0]!BuildingData,MATCH($B10,[0]!CLBuildingTypes,FALSE),MATCH("model_file_name",[0]!BuildingInformation,FALSE)))</f>
        <v>maintenance_shop_small.osm</v>
      </c>
      <c r="E10" s="103" t="str">
        <f>(INDEX([0]!BuildingData,MATCH($B10,[0]!CLBuildingTypes,FALSE),MATCH("building_source",[0]!BuildingInformation,FALSE)))</f>
        <v>B688</v>
      </c>
      <c r="F10" s="129">
        <v>3</v>
      </c>
      <c r="G10" s="100">
        <v>724</v>
      </c>
      <c r="H10" s="102">
        <v>724</v>
      </c>
      <c r="I10" s="100">
        <v>0</v>
      </c>
      <c r="J10" s="103" t="s">
        <v>780</v>
      </c>
      <c r="K10" s="103" t="str">
        <f>(INDEX(Table9[schedule_string],MATCH(Table1[[#This Row],[heating_sched_name]],schedule_names,FALSE),MATCH("schedule_string",Table9[[#Headers],[schedule_string]],FALSE)))</f>
        <v>{"sch":{"name":"always 21",
                  "type":"TEMPERATURE",
                  "period_rules":[ {  "start":"Jan-31","end":"Dec-31",
                      "day_rules":[
                                { "days" :"M,T,W,T,F,S,SN",
                                  "hour_rules":[ { "value":"21.0", "until":"24:00"} ]
                                }
                              ]
                    }
                  ]
          }}</v>
      </c>
      <c r="L10" s="103" t="s">
        <v>781</v>
      </c>
      <c r="M10" s="103" t="str">
        <f>(INDEX(Table9[schedule_string],MATCH(Table1[[#This Row],[cool_sched_name]],schedule_names,FALSE),MATCH("schedule_string",Table9[[#Headers],[schedule_string]],FALSE)))</f>
        <v>{"sch":{"name":"always 24",
                  "type":"TEMPERATURE",
                  "period_rules":[ {  "start":"Jan-31","end":"Dec-31",
                      "day_rules":[
                                { "days" :"M,T,W,T,F,S,SN",
                                  "hour_rules":[ { "value":"24.0", "until":"24:00"} ]
                                }
                              ]
                    }
                  ]
          }}</v>
      </c>
      <c r="N10" s="103" t="s">
        <v>798</v>
      </c>
      <c r="O10" s="103" t="s">
        <v>712</v>
      </c>
      <c r="P10" s="112">
        <v>1.7611835153222966</v>
      </c>
      <c r="Q10" s="112">
        <v>1.4089468122578372</v>
      </c>
      <c r="R10" s="112">
        <v>1.4089468122578372</v>
      </c>
      <c r="S10" s="112">
        <v>1.0567101091933779</v>
      </c>
      <c r="T10" s="112">
        <v>1.0567101091933779</v>
      </c>
      <c r="U10" s="112">
        <v>1.0567101091933779</v>
      </c>
      <c r="V10" s="112">
        <v>0.28178936245156749</v>
      </c>
      <c r="W10" s="112">
        <v>0.28178936245156749</v>
      </c>
      <c r="X10" s="112">
        <v>0.52835505459668897</v>
      </c>
      <c r="Y10" s="112">
        <v>0.28178936245156749</v>
      </c>
      <c r="Z10" s="112">
        <v>1.4089468122578372</v>
      </c>
      <c r="AA10" s="101" t="s">
        <v>40</v>
      </c>
      <c r="AB10" s="100">
        <f>(INDEX([0]!InfiltrationRates,MATCH($AA10,[0]!InfiltrationBuildingType,FALSE),MATCH($C10,[0]!InfiltrationVintages,FALSE)))</f>
        <v>7.5000000000000002E-4</v>
      </c>
      <c r="AC10" s="102">
        <f>(INDEX([0]!equipment_efficiencies,MATCH("cop",[0]!pump_fan_type,FALSE),MATCH($C10,[0]!EfficiencyVintages,FALSE)))</f>
        <v>2.5</v>
      </c>
      <c r="AD10" s="102">
        <f>(INDEX([0]!equipment_efficiencies,MATCH("fan_motor_eff",[0]!pump_fan_type,FALSE),MATCH($C10,[0]!EfficiencyVintages,FALSE)))</f>
        <v>0.82299999999999995</v>
      </c>
      <c r="AE10" s="102">
        <f>(INDEX([0]!equipment_efficiencies,MATCH("fan_total_eff",[0]!pump_fan_type,FALSE),MATCH($C10,[0]!EfficiencyVintages,FALSE)))</f>
        <v>0.75</v>
      </c>
      <c r="AF10" s="102">
        <f>(INDEX([0]!equipment_efficiencies,MATCH("pump_eff",[0]!pump_fan_type,FALSE),MATCH($C10,[0]!EfficiencyVintages,FALSE)))</f>
        <v>0.7</v>
      </c>
      <c r="AG10" s="92" t="s">
        <v>714</v>
      </c>
      <c r="AH10" s="92" t="s">
        <v>715</v>
      </c>
      <c r="AI10" s="92">
        <v>19</v>
      </c>
      <c r="AJ10" s="92">
        <v>64000</v>
      </c>
      <c r="AK10" s="92">
        <v>0</v>
      </c>
      <c r="AL10" s="92">
        <v>-100</v>
      </c>
      <c r="AM10" s="92">
        <v>1.1000000000000001</v>
      </c>
      <c r="AN10" s="92">
        <v>1.25</v>
      </c>
      <c r="AO10" s="92">
        <v>1</v>
      </c>
      <c r="AP10" s="92">
        <v>1</v>
      </c>
      <c r="AQ10" s="131">
        <v>60</v>
      </c>
      <c r="AR10" s="92" t="s">
        <v>783</v>
      </c>
      <c r="AS10" s="92">
        <v>0.8</v>
      </c>
      <c r="AT10" s="92" t="s">
        <v>783</v>
      </c>
      <c r="AU10" s="131">
        <v>82</v>
      </c>
      <c r="AV10" s="92">
        <v>0.8</v>
      </c>
    </row>
    <row r="11" spans="1:48" s="93" customFormat="1" ht="29.25" customHeight="1" x14ac:dyDescent="0.25">
      <c r="A11" s="130" t="str">
        <f>CONCATENATE(Table1[[#This Row],[building_type]],"_",Table1[[#This Row],[vintage_name]])</f>
        <v>Maintenance Shop-Small_1980-2004</v>
      </c>
      <c r="B11" s="104" t="s">
        <v>717</v>
      </c>
      <c r="C11" s="100" t="s">
        <v>14</v>
      </c>
      <c r="D11" s="124" t="str">
        <f>(INDEX([0]!BuildingData,MATCH($B11,[0]!CLBuildingTypes,FALSE),MATCH("model_file_name",[0]!BuildingInformation,FALSE)))</f>
        <v>maintenance_shop_small.osm</v>
      </c>
      <c r="E11" s="103" t="str">
        <f>(INDEX([0]!BuildingData,MATCH($B11,[0]!CLBuildingTypes,FALSE),MATCH("building_source",[0]!BuildingInformation,FALSE)))</f>
        <v>B688</v>
      </c>
      <c r="F11" s="129">
        <v>10</v>
      </c>
      <c r="G11" s="100">
        <v>4869</v>
      </c>
      <c r="H11" s="102">
        <v>4869</v>
      </c>
      <c r="I11" s="100">
        <v>0</v>
      </c>
      <c r="J11" s="103" t="s">
        <v>780</v>
      </c>
      <c r="K11" s="103" t="str">
        <f>(INDEX(Table9[schedule_string],MATCH(Table1[[#This Row],[heating_sched_name]],schedule_names,FALSE),MATCH("schedule_string",Table9[[#Headers],[schedule_string]],FALSE)))</f>
        <v>{"sch":{"name":"always 21",
                  "type":"TEMPERATURE",
                  "period_rules":[ {  "start":"Jan-31","end":"Dec-31",
                      "day_rules":[
                                { "days" :"M,T,W,T,F,S,SN",
                                  "hour_rules":[ { "value":"21.0", "until":"24:00"} ]
                                }
                              ]
                    }
                  ]
          }}</v>
      </c>
      <c r="L11" s="103" t="s">
        <v>781</v>
      </c>
      <c r="M11" s="103" t="str">
        <f>(INDEX(Table9[schedule_string],MATCH(Table1[[#This Row],[cool_sched_name]],schedule_names,FALSE),MATCH("schedule_string",Table9[[#Headers],[schedule_string]],FALSE)))</f>
        <v>{"sch":{"name":"always 24",
                  "type":"TEMPERATURE",
                  "period_rules":[ {  "start":"Jan-31","end":"Dec-31",
                      "day_rules":[
                                { "days" :"M,T,W,T,F,S,SN",
                                  "hour_rules":[ { "value":"24.0", "until":"24:00"} ]
                                }
                              ]
                    }
                  ]
          }}</v>
      </c>
      <c r="N11" s="103" t="s">
        <v>798</v>
      </c>
      <c r="O11" s="103" t="s">
        <v>712</v>
      </c>
      <c r="P11" s="112">
        <v>3.170130327580134</v>
      </c>
      <c r="Q11" s="112">
        <v>4.2268404367735117</v>
      </c>
      <c r="R11" s="112">
        <v>4.2268404367735117</v>
      </c>
      <c r="S11" s="112">
        <v>1.7611835153222966</v>
      </c>
      <c r="T11" s="112">
        <v>1.7611835153222966</v>
      </c>
      <c r="U11" s="112">
        <v>1.7611835153222966</v>
      </c>
      <c r="V11" s="112">
        <v>0.3170130327580134</v>
      </c>
      <c r="W11" s="112">
        <v>0.3170130327580134</v>
      </c>
      <c r="X11" s="112">
        <v>0.70447340612891862</v>
      </c>
      <c r="Y11" s="112">
        <v>0.3170130327580134</v>
      </c>
      <c r="Z11" s="112">
        <v>1.7611835153222966</v>
      </c>
      <c r="AA11" s="101" t="s">
        <v>40</v>
      </c>
      <c r="AB11" s="100">
        <f>(INDEX([0]!InfiltrationRates,MATCH($AA11,[0]!InfiltrationBuildingType,FALSE),MATCH($C11,[0]!InfiltrationVintages,FALSE)))</f>
        <v>4.4999999999999999E-4</v>
      </c>
      <c r="AC11" s="102">
        <f>(INDEX([0]!equipment_efficiencies,MATCH("cop",[0]!pump_fan_type,FALSE),MATCH($C11,[0]!EfficiencyVintages,FALSE)))</f>
        <v>3</v>
      </c>
      <c r="AD11" s="102">
        <f>(INDEX([0]!equipment_efficiencies,MATCH("fan_motor_eff",[0]!pump_fan_type,FALSE),MATCH($C11,[0]!EfficiencyVintages,FALSE)))</f>
        <v>0.879</v>
      </c>
      <c r="AE11" s="102">
        <f>(INDEX([0]!equipment_efficiencies,MATCH("fan_total_eff",[0]!pump_fan_type,FALSE),MATCH($C11,[0]!EfficiencyVintages,FALSE)))</f>
        <v>0.75</v>
      </c>
      <c r="AF11" s="102">
        <f>(INDEX([0]!equipment_efficiencies,MATCH("pump_eff",[0]!pump_fan_type,FALSE),MATCH($C11,[0]!EfficiencyVintages,FALSE)))</f>
        <v>0.7</v>
      </c>
      <c r="AG11" s="92" t="s">
        <v>714</v>
      </c>
      <c r="AH11" s="92" t="s">
        <v>715</v>
      </c>
      <c r="AI11" s="92">
        <v>19</v>
      </c>
      <c r="AJ11" s="92">
        <v>64000</v>
      </c>
      <c r="AK11" s="92">
        <v>0</v>
      </c>
      <c r="AL11" s="92">
        <v>-100</v>
      </c>
      <c r="AM11" s="92">
        <v>1.1000000000000001</v>
      </c>
      <c r="AN11" s="92">
        <v>1.25</v>
      </c>
      <c r="AO11" s="92">
        <v>1</v>
      </c>
      <c r="AP11" s="92">
        <v>1</v>
      </c>
      <c r="AQ11" s="131">
        <v>60</v>
      </c>
      <c r="AR11" s="92" t="s">
        <v>783</v>
      </c>
      <c r="AS11" s="92">
        <v>0.8</v>
      </c>
      <c r="AT11" s="92" t="s">
        <v>783</v>
      </c>
      <c r="AU11" s="131">
        <v>82</v>
      </c>
      <c r="AV11" s="92">
        <v>0.8</v>
      </c>
    </row>
    <row r="12" spans="1:48" s="93" customFormat="1" ht="29.25" customHeight="1" x14ac:dyDescent="0.25">
      <c r="A12" s="130" t="str">
        <f>CONCATENATE(Table1[[#This Row],[building_type]],"_",Table1[[#This Row],[vintage_name]])</f>
        <v>Maintenance Shop-Small_pre-1960</v>
      </c>
      <c r="B12" s="104" t="s">
        <v>717</v>
      </c>
      <c r="C12" s="100" t="s">
        <v>12</v>
      </c>
      <c r="D12" s="124" t="str">
        <f>(INDEX([0]!BuildingData,MATCH($B12,[0]!CLBuildingTypes,FALSE),MATCH("model_file_name",[0]!BuildingInformation,FALSE)))</f>
        <v>maintenance_shop_small.osm</v>
      </c>
      <c r="E12" s="103" t="str">
        <f>(INDEX([0]!BuildingData,MATCH($B12,[0]!CLBuildingTypes,FALSE),MATCH("building_source",[0]!BuildingInformation,FALSE)))</f>
        <v>B688</v>
      </c>
      <c r="F12" s="129">
        <v>4</v>
      </c>
      <c r="G12" s="100">
        <v>1565</v>
      </c>
      <c r="H12" s="102">
        <v>1565</v>
      </c>
      <c r="I12" s="100">
        <v>0</v>
      </c>
      <c r="J12" s="103" t="s">
        <v>780</v>
      </c>
      <c r="K12" s="103" t="str">
        <f>(INDEX(Table9[schedule_string],MATCH(Table1[[#This Row],[heating_sched_name]],schedule_names,FALSE),MATCH("schedule_string",Table9[[#Headers],[schedule_string]],FALSE)))</f>
        <v>{"sch":{"name":"always 21",
                  "type":"TEMPERATURE",
                  "period_rules":[ {  "start":"Jan-31","end":"Dec-31",
                      "day_rules":[
                                { "days" :"M,T,W,T,F,S,SN",
                                  "hour_rules":[ { "value":"21.0", "until":"24:00"} ]
                                }
                              ]
                    }
                  ]
          }}</v>
      </c>
      <c r="L12" s="103" t="s">
        <v>781</v>
      </c>
      <c r="M12" s="103" t="str">
        <f>(INDEX(Table9[schedule_string],MATCH(Table1[[#This Row],[cool_sched_name]],schedule_names,FALSE),MATCH("schedule_string",Table9[[#Headers],[schedule_string]],FALSE)))</f>
        <v>{"sch":{"name":"always 24",
                  "type":"TEMPERATURE",
                  "period_rules":[ {  "start":"Jan-31","end":"Dec-31",
                      "day_rules":[
                                { "days" :"M,T,W,T,F,S,SN",
                                  "hour_rules":[ { "value":"24.0", "until":"24:00"} ]
                                }
                              ]
                    }
                  ]
          }}</v>
      </c>
      <c r="N12" s="103" t="s">
        <v>798</v>
      </c>
      <c r="O12" s="103" t="s">
        <v>712</v>
      </c>
      <c r="P12" s="113">
        <v>0.88059175766114828</v>
      </c>
      <c r="Q12" s="113">
        <v>2.1134202183867559</v>
      </c>
      <c r="R12" s="113">
        <v>2.1134202183867559</v>
      </c>
      <c r="S12" s="113">
        <v>1.7611835153222966</v>
      </c>
      <c r="T12" s="113">
        <v>1.7611835153222966</v>
      </c>
      <c r="U12" s="113">
        <v>1.7611835153222966</v>
      </c>
      <c r="V12" s="113">
        <v>0.28178936245156749</v>
      </c>
      <c r="W12" s="113">
        <v>0.28178936245156749</v>
      </c>
      <c r="X12" s="113">
        <v>0.70447340612891862</v>
      </c>
      <c r="Y12" s="113">
        <v>0.28178936245156749</v>
      </c>
      <c r="Z12" s="113">
        <v>1.7611835153222966</v>
      </c>
      <c r="AA12" s="101" t="s">
        <v>40</v>
      </c>
      <c r="AB12" s="100">
        <f>(INDEX([0]!InfiltrationRates,MATCH($AA12,[0]!InfiltrationBuildingType,FALSE),MATCH($C12,[0]!InfiltrationVintages,FALSE)))</f>
        <v>8.0000000000000004E-4</v>
      </c>
      <c r="AC12" s="102">
        <f>(INDEX([0]!equipment_efficiencies,MATCH("cop",[0]!pump_fan_type,FALSE),MATCH($C12,[0]!EfficiencyVintages,FALSE)))</f>
        <v>2.5</v>
      </c>
      <c r="AD12" s="102">
        <f>(INDEX([0]!equipment_efficiencies,MATCH("fan_motor_eff",[0]!pump_fan_type,FALSE),MATCH($C12,[0]!EfficiencyVintages,FALSE)))</f>
        <v>0.75</v>
      </c>
      <c r="AE12" s="102">
        <f>(INDEX([0]!equipment_efficiencies,MATCH("fan_total_eff",[0]!pump_fan_type,FALSE),MATCH($C12,[0]!EfficiencyVintages,FALSE)))</f>
        <v>0.75</v>
      </c>
      <c r="AF12" s="102">
        <f>(INDEX([0]!equipment_efficiencies,MATCH("pump_eff",[0]!pump_fan_type,FALSE),MATCH($C12,[0]!EfficiencyVintages,FALSE)))</f>
        <v>0.7</v>
      </c>
      <c r="AG12" s="92" t="s">
        <v>714</v>
      </c>
      <c r="AH12" s="92" t="s">
        <v>715</v>
      </c>
      <c r="AI12" s="92">
        <v>19</v>
      </c>
      <c r="AJ12" s="92">
        <v>64000</v>
      </c>
      <c r="AK12" s="92">
        <v>0</v>
      </c>
      <c r="AL12" s="92">
        <v>-100</v>
      </c>
      <c r="AM12" s="92">
        <v>1.1000000000000001</v>
      </c>
      <c r="AN12" s="92">
        <v>1.25</v>
      </c>
      <c r="AO12" s="92">
        <v>1</v>
      </c>
      <c r="AP12" s="92">
        <v>1</v>
      </c>
      <c r="AQ12" s="131">
        <v>60</v>
      </c>
      <c r="AR12" s="92" t="s">
        <v>783</v>
      </c>
      <c r="AS12" s="92">
        <v>0.8</v>
      </c>
      <c r="AT12" s="92" t="s">
        <v>783</v>
      </c>
      <c r="AU12" s="131">
        <v>82</v>
      </c>
      <c r="AV12" s="92">
        <v>0.8</v>
      </c>
    </row>
    <row r="13" spans="1:48" s="93" customFormat="1" ht="29.25" customHeight="1" x14ac:dyDescent="0.25">
      <c r="A13" s="130" t="str">
        <f>CONCATENATE(Table1[[#This Row],[building_type]],"_",Table1[[#This Row],[vintage_name]])</f>
        <v>Office_1960-1979</v>
      </c>
      <c r="B13" s="104" t="s">
        <v>773</v>
      </c>
      <c r="C13" s="100" t="s">
        <v>13</v>
      </c>
      <c r="D13" s="124" t="str">
        <f>(INDEX([0]!BuildingData,MATCH($B13,[0]!CLBuildingTypes,FALSE),MATCH("model_file_name",[0]!BuildingInformation,FALSE)))</f>
        <v>office.osm</v>
      </c>
      <c r="E13" s="103" t="str">
        <f>(INDEX([0]!BuildingData,MATCH($B13,[0]!CLBuildingTypes,FALSE),MATCH("building_source",[0]!BuildingInformation,FALSE)))</f>
        <v>B007</v>
      </c>
      <c r="F13" s="129">
        <v>2</v>
      </c>
      <c r="G13" s="100">
        <v>3480</v>
      </c>
      <c r="H13" s="102">
        <v>3480</v>
      </c>
      <c r="I13" s="100">
        <v>0</v>
      </c>
      <c r="J13" s="103" t="s">
        <v>780</v>
      </c>
      <c r="K13" s="103" t="str">
        <f>(INDEX(Table9[schedule_string],MATCH(Table1[[#This Row],[heating_sched_name]],schedule_names,FALSE),MATCH("schedule_string",Table9[[#Headers],[schedule_string]],FALSE)))</f>
        <v>{"sch":{"name":"always 21",
                  "type":"TEMPERATURE",
                  "period_rules":[ {  "start":"Jan-31","end":"Dec-31",
                      "day_rules":[
                                { "days" :"M,T,W,T,F,S,SN",
                                  "hour_rules":[ { "value":"21.0", "until":"24:00"} ]
                                }
                              ]
                    }
                  ]
          }}</v>
      </c>
      <c r="L13" s="103" t="s">
        <v>781</v>
      </c>
      <c r="M13" s="103" t="str">
        <f>(INDEX(Table9[schedule_string],MATCH(Table1[[#This Row],[cool_sched_name]],schedule_names,FALSE),MATCH("schedule_string",Table9[[#Headers],[schedule_string]],FALSE)))</f>
        <v>{"sch":{"name":"always 24",
                  "type":"TEMPERATURE",
                  "period_rules":[ {  "start":"Jan-31","end":"Dec-31",
                      "day_rules":[
                                { "days" :"M,T,W,T,F,S,SN",
                                  "hour_rules":[ { "value":"24.0", "until":"24:00"} ]
                                }
                              ]
                    }
                  ]
          }}</v>
      </c>
      <c r="N13" s="103" t="s">
        <v>798</v>
      </c>
      <c r="O13" s="103" t="s">
        <v>712</v>
      </c>
      <c r="P13" s="112">
        <v>1.7611835153222966</v>
      </c>
      <c r="Q13" s="112">
        <v>1.4089468122578372</v>
      </c>
      <c r="R13" s="112">
        <v>1.4089468122578372</v>
      </c>
      <c r="S13" s="112">
        <v>1.0567101091933779</v>
      </c>
      <c r="T13" s="112">
        <v>1.0567101091933779</v>
      </c>
      <c r="U13" s="112">
        <v>1.0567101091933779</v>
      </c>
      <c r="V13" s="112">
        <v>0.28178936245156749</v>
      </c>
      <c r="W13" s="112">
        <v>0.28178936245156749</v>
      </c>
      <c r="X13" s="112">
        <v>0.52835505459668897</v>
      </c>
      <c r="Y13" s="112">
        <v>0.28178936245156749</v>
      </c>
      <c r="Z13" s="112">
        <v>1.4089468122578372</v>
      </c>
      <c r="AA13" s="101" t="s">
        <v>34</v>
      </c>
      <c r="AB13" s="100">
        <f>(INDEX([0]!InfiltrationRates,MATCH($AA13,[0]!InfiltrationBuildingType,FALSE),MATCH($C13,[0]!InfiltrationVintages,FALSE)))</f>
        <v>5.0000000000000001E-4</v>
      </c>
      <c r="AC13" s="102">
        <f>(INDEX([0]!equipment_efficiencies,MATCH("cop",[0]!pump_fan_type,FALSE),MATCH($C13,[0]!EfficiencyVintages,FALSE)))</f>
        <v>2.5</v>
      </c>
      <c r="AD13" s="102">
        <f>(INDEX([0]!equipment_efficiencies,MATCH("fan_motor_eff",[0]!pump_fan_type,FALSE),MATCH($C13,[0]!EfficiencyVintages,FALSE)))</f>
        <v>0.82299999999999995</v>
      </c>
      <c r="AE13" s="102">
        <f>(INDEX([0]!equipment_efficiencies,MATCH("fan_total_eff",[0]!pump_fan_type,FALSE),MATCH($C13,[0]!EfficiencyVintages,FALSE)))</f>
        <v>0.75</v>
      </c>
      <c r="AF13" s="102">
        <f>(INDEX([0]!equipment_efficiencies,MATCH("pump_eff",[0]!pump_fan_type,FALSE),MATCH($C13,[0]!EfficiencyVintages,FALSE)))</f>
        <v>0.7</v>
      </c>
      <c r="AG13" s="92" t="s">
        <v>714</v>
      </c>
      <c r="AH13" s="92" t="s">
        <v>715</v>
      </c>
      <c r="AI13" s="92">
        <v>19</v>
      </c>
      <c r="AJ13" s="92">
        <v>64000</v>
      </c>
      <c r="AK13" s="92">
        <v>0</v>
      </c>
      <c r="AL13" s="92">
        <v>-100</v>
      </c>
      <c r="AM13" s="92">
        <v>1.1000000000000001</v>
      </c>
      <c r="AN13" s="92">
        <v>1.25</v>
      </c>
      <c r="AO13" s="92">
        <v>1</v>
      </c>
      <c r="AP13" s="92">
        <v>1</v>
      </c>
      <c r="AQ13" s="131">
        <v>60</v>
      </c>
      <c r="AR13" s="92" t="s">
        <v>783</v>
      </c>
      <c r="AS13" s="92">
        <v>0.8</v>
      </c>
      <c r="AT13" s="92" t="s">
        <v>783</v>
      </c>
      <c r="AU13" s="131">
        <v>82</v>
      </c>
      <c r="AV13" s="92">
        <v>0.8</v>
      </c>
    </row>
    <row r="14" spans="1:48" s="93" customFormat="1" ht="29.25" customHeight="1" x14ac:dyDescent="0.25">
      <c r="A14" s="130" t="str">
        <f>CONCATENATE(Table1[[#This Row],[building_type]],"_",Table1[[#This Row],[vintage_name]])</f>
        <v>Office_1980-2004</v>
      </c>
      <c r="B14" s="104" t="s">
        <v>773</v>
      </c>
      <c r="C14" s="100" t="s">
        <v>14</v>
      </c>
      <c r="D14" s="124" t="str">
        <f>(INDEX([0]!BuildingData,MATCH($B14,[0]!CLBuildingTypes,FALSE),MATCH("model_file_name",[0]!BuildingInformation,FALSE)))</f>
        <v>office.osm</v>
      </c>
      <c r="E14" s="103" t="str">
        <f>(INDEX([0]!BuildingData,MATCH($B14,[0]!CLBuildingTypes,FALSE),MATCH("building_source",[0]!BuildingInformation,FALSE)))</f>
        <v>B007</v>
      </c>
      <c r="F14" s="129">
        <v>9</v>
      </c>
      <c r="G14" s="100">
        <v>17683</v>
      </c>
      <c r="H14" s="102">
        <v>17683</v>
      </c>
      <c r="I14" s="100">
        <v>0</v>
      </c>
      <c r="J14" s="103" t="s">
        <v>780</v>
      </c>
      <c r="K14" s="103" t="str">
        <f>(INDEX(Table9[schedule_string],MATCH(Table1[[#This Row],[heating_sched_name]],schedule_names,FALSE),MATCH("schedule_string",Table9[[#Headers],[schedule_string]],FALSE)))</f>
        <v>{"sch":{"name":"always 21",
                  "type":"TEMPERATURE",
                  "period_rules":[ {  "start":"Jan-31","end":"Dec-31",
                      "day_rules":[
                                { "days" :"M,T,W,T,F,S,SN",
                                  "hour_rules":[ { "value":"21.0", "until":"24:00"} ]
                                }
                              ]
                    }
                  ]
          }}</v>
      </c>
      <c r="L14" s="103" t="s">
        <v>781</v>
      </c>
      <c r="M14" s="103" t="str">
        <f>(INDEX(Table9[schedule_string],MATCH(Table1[[#This Row],[cool_sched_name]],schedule_names,FALSE),MATCH("schedule_string",Table9[[#Headers],[schedule_string]],FALSE)))</f>
        <v>{"sch":{"name":"always 24",
                  "type":"TEMPERATURE",
                  "period_rules":[ {  "start":"Jan-31","end":"Dec-31",
                      "day_rules":[
                                { "days" :"M,T,W,T,F,S,SN",
                                  "hour_rules":[ { "value":"24.0", "until":"24:00"} ]
                                }
                              ]
                    }
                  ]
          }}</v>
      </c>
      <c r="N14" s="103" t="s">
        <v>798</v>
      </c>
      <c r="O14" s="103" t="s">
        <v>712</v>
      </c>
      <c r="P14" s="112">
        <v>3.5223670306445931</v>
      </c>
      <c r="Q14" s="112">
        <v>3.170130327580134</v>
      </c>
      <c r="R14" s="112">
        <v>3.170130327580134</v>
      </c>
      <c r="S14" s="112">
        <v>1.7611835153222966</v>
      </c>
      <c r="T14" s="112">
        <v>1.7611835153222966</v>
      </c>
      <c r="U14" s="112">
        <v>1.7611835153222966</v>
      </c>
      <c r="V14" s="112">
        <v>0.3170130327580134</v>
      </c>
      <c r="W14" s="112">
        <v>0.3170130327580134</v>
      </c>
      <c r="X14" s="112">
        <v>0.70447340612891862</v>
      </c>
      <c r="Y14" s="112">
        <v>0.3170130327580134</v>
      </c>
      <c r="Z14" s="112">
        <v>1.7611835153222966</v>
      </c>
      <c r="AA14" s="101" t="s">
        <v>34</v>
      </c>
      <c r="AB14" s="100">
        <f>(INDEX([0]!InfiltrationRates,MATCH($AA14,[0]!InfiltrationBuildingType,FALSE),MATCH($C14,[0]!InfiltrationVintages,FALSE)))</f>
        <v>3.5E-4</v>
      </c>
      <c r="AC14" s="102">
        <f>(INDEX([0]!equipment_efficiencies,MATCH("cop",[0]!pump_fan_type,FALSE),MATCH($C14,[0]!EfficiencyVintages,FALSE)))</f>
        <v>3</v>
      </c>
      <c r="AD14" s="102">
        <f>(INDEX([0]!equipment_efficiencies,MATCH("fan_motor_eff",[0]!pump_fan_type,FALSE),MATCH($C14,[0]!EfficiencyVintages,FALSE)))</f>
        <v>0.879</v>
      </c>
      <c r="AE14" s="102">
        <f>(INDEX([0]!equipment_efficiencies,MATCH("fan_total_eff",[0]!pump_fan_type,FALSE),MATCH($C14,[0]!EfficiencyVintages,FALSE)))</f>
        <v>0.75</v>
      </c>
      <c r="AF14" s="102">
        <f>(INDEX([0]!equipment_efficiencies,MATCH("pump_eff",[0]!pump_fan_type,FALSE),MATCH($C14,[0]!EfficiencyVintages,FALSE)))</f>
        <v>0.7</v>
      </c>
      <c r="AG14" s="92" t="s">
        <v>714</v>
      </c>
      <c r="AH14" s="92" t="s">
        <v>715</v>
      </c>
      <c r="AI14" s="92">
        <v>19</v>
      </c>
      <c r="AJ14" s="92">
        <v>64000</v>
      </c>
      <c r="AK14" s="92">
        <v>0</v>
      </c>
      <c r="AL14" s="92">
        <v>-100</v>
      </c>
      <c r="AM14" s="92">
        <v>1.1000000000000001</v>
      </c>
      <c r="AN14" s="92">
        <v>1.25</v>
      </c>
      <c r="AO14" s="92">
        <v>1</v>
      </c>
      <c r="AP14" s="92">
        <v>1</v>
      </c>
      <c r="AQ14" s="131">
        <v>60</v>
      </c>
      <c r="AR14" s="92" t="s">
        <v>783</v>
      </c>
      <c r="AS14" s="92">
        <v>0.8</v>
      </c>
      <c r="AT14" s="92" t="s">
        <v>783</v>
      </c>
      <c r="AU14" s="131">
        <v>82</v>
      </c>
      <c r="AV14" s="92">
        <v>0.8</v>
      </c>
    </row>
    <row r="15" spans="1:48" s="93" customFormat="1" ht="29.25" customHeight="1" x14ac:dyDescent="0.25">
      <c r="A15" s="130" t="str">
        <f>CONCATENATE(Table1[[#This Row],[building_type]],"_",Table1[[#This Row],[vintage_name]])</f>
        <v>Office_pre-1960</v>
      </c>
      <c r="B15" s="104" t="s">
        <v>773</v>
      </c>
      <c r="C15" s="100" t="s">
        <v>12</v>
      </c>
      <c r="D15" s="124" t="str">
        <f>(INDEX([0]!BuildingData,MATCH($B15,[0]!CLBuildingTypes,FALSE),MATCH("model_file_name",[0]!BuildingInformation,FALSE)))</f>
        <v>office.osm</v>
      </c>
      <c r="E15" s="103" t="str">
        <f>(INDEX([0]!BuildingData,MATCH($B15,[0]!CLBuildingTypes,FALSE),MATCH("building_source",[0]!BuildingInformation,FALSE)))</f>
        <v>B007</v>
      </c>
      <c r="F15" s="129">
        <v>6</v>
      </c>
      <c r="G15" s="100">
        <v>15697</v>
      </c>
      <c r="H15" s="102">
        <v>15697</v>
      </c>
      <c r="I15" s="100">
        <v>0</v>
      </c>
      <c r="J15" s="103" t="s">
        <v>780</v>
      </c>
      <c r="K15" s="103" t="str">
        <f>(INDEX(Table9[schedule_string],MATCH(Table1[[#This Row],[heating_sched_name]],schedule_names,FALSE),MATCH("schedule_string",Table9[[#Headers],[schedule_string]],FALSE)))</f>
        <v>{"sch":{"name":"always 21",
                  "type":"TEMPERATURE",
                  "period_rules":[ {  "start":"Jan-31","end":"Dec-31",
                      "day_rules":[
                                { "days" :"M,T,W,T,F,S,SN",
                                  "hour_rules":[ { "value":"21.0", "until":"24:00"} ]
                                }
                              ]
                    }
                  ]
          }}</v>
      </c>
      <c r="L15" s="103" t="s">
        <v>781</v>
      </c>
      <c r="M15" s="103" t="str">
        <f>(INDEX(Table9[schedule_string],MATCH(Table1[[#This Row],[cool_sched_name]],schedule_names,FALSE),MATCH("schedule_string",Table9[[#Headers],[schedule_string]],FALSE)))</f>
        <v>{"sch":{"name":"always 24",
                  "type":"TEMPERATURE",
                  "period_rules":[ {  "start":"Jan-31","end":"Dec-31",
                      "day_rules":[
                                { "days" :"M,T,W,T,F,S,SN",
                                  "hour_rules":[ { "value":"24.0", "until":"24:00"} ]
                                }
                              ]
                    }
                  ]
          }}</v>
      </c>
      <c r="N15" s="103" t="s">
        <v>798</v>
      </c>
      <c r="O15" s="103" t="s">
        <v>712</v>
      </c>
      <c r="P15" s="113">
        <v>1.7611835153222966</v>
      </c>
      <c r="Q15" s="113">
        <v>2.8178936245156745</v>
      </c>
      <c r="R15" s="113">
        <v>2.8178936245156745</v>
      </c>
      <c r="S15" s="113">
        <v>1.7611835153222966</v>
      </c>
      <c r="T15" s="113">
        <v>1.7611835153222966</v>
      </c>
      <c r="U15" s="113">
        <v>1.7611835153222966</v>
      </c>
      <c r="V15" s="113">
        <v>0.28178936245156749</v>
      </c>
      <c r="W15" s="113">
        <v>0.28178936245156749</v>
      </c>
      <c r="X15" s="113">
        <v>0.70447340612891862</v>
      </c>
      <c r="Y15" s="113">
        <v>0.28178936245156749</v>
      </c>
      <c r="Z15" s="113">
        <v>1.7611835153222966</v>
      </c>
      <c r="AA15" s="101" t="s">
        <v>34</v>
      </c>
      <c r="AB15" s="100">
        <f>(INDEX([0]!InfiltrationRates,MATCH($AA15,[0]!InfiltrationBuildingType,FALSE),MATCH($C15,[0]!InfiltrationVintages,FALSE)))</f>
        <v>6.9999999999999999E-4</v>
      </c>
      <c r="AC15" s="102">
        <f>(INDEX([0]!equipment_efficiencies,MATCH("cop",[0]!pump_fan_type,FALSE),MATCH($C15,[0]!EfficiencyVintages,FALSE)))</f>
        <v>2.5</v>
      </c>
      <c r="AD15" s="102">
        <f>(INDEX([0]!equipment_efficiencies,MATCH("fan_motor_eff",[0]!pump_fan_type,FALSE),MATCH($C15,[0]!EfficiencyVintages,FALSE)))</f>
        <v>0.75</v>
      </c>
      <c r="AE15" s="102">
        <f>(INDEX([0]!equipment_efficiencies,MATCH("fan_total_eff",[0]!pump_fan_type,FALSE),MATCH($C15,[0]!EfficiencyVintages,FALSE)))</f>
        <v>0.75</v>
      </c>
      <c r="AF15" s="102">
        <f>(INDEX([0]!equipment_efficiencies,MATCH("pump_eff",[0]!pump_fan_type,FALSE),MATCH($C15,[0]!EfficiencyVintages,FALSE)))</f>
        <v>0.7</v>
      </c>
      <c r="AG15" s="92" t="s">
        <v>714</v>
      </c>
      <c r="AH15" s="92" t="s">
        <v>715</v>
      </c>
      <c r="AI15" s="92">
        <v>19</v>
      </c>
      <c r="AJ15" s="92">
        <v>64000</v>
      </c>
      <c r="AK15" s="92">
        <v>0</v>
      </c>
      <c r="AL15" s="92">
        <v>-100</v>
      </c>
      <c r="AM15" s="92">
        <v>1.1000000000000001</v>
      </c>
      <c r="AN15" s="92">
        <v>1.25</v>
      </c>
      <c r="AO15" s="92">
        <v>1</v>
      </c>
      <c r="AP15" s="92">
        <v>1</v>
      </c>
      <c r="AQ15" s="131">
        <v>60</v>
      </c>
      <c r="AR15" s="92" t="s">
        <v>783</v>
      </c>
      <c r="AS15" s="92">
        <v>0.8</v>
      </c>
      <c r="AT15" s="92" t="s">
        <v>783</v>
      </c>
      <c r="AU15" s="131">
        <v>82</v>
      </c>
      <c r="AV15" s="92">
        <v>0.8</v>
      </c>
    </row>
    <row r="16" spans="1:48" s="94" customFormat="1" ht="29.25" customHeight="1" x14ac:dyDescent="0.25">
      <c r="A16" s="130" t="str">
        <f>CONCATENATE(Table1[[#This Row],[building_type]],"_",Table1[[#This Row],[vintage_name]])</f>
        <v>Office-Small_1960-1979</v>
      </c>
      <c r="B16" s="104" t="s">
        <v>774</v>
      </c>
      <c r="C16" s="100" t="s">
        <v>13</v>
      </c>
      <c r="D16" s="124" t="str">
        <f>(INDEX([0]!BuildingData,MATCH($B16,[0]!CLBuildingTypes,FALSE),MATCH("model_file_name",[0]!BuildingInformation,FALSE)))</f>
        <v>office_small.osm</v>
      </c>
      <c r="E16" s="103" t="str">
        <f>(INDEX([0]!BuildingData,MATCH($B16,[0]!CLBuildingTypes,FALSE),MATCH("building_source",[0]!BuildingInformation,FALSE)))</f>
        <v>B96(Trailer)</v>
      </c>
      <c r="F16" s="129">
        <v>5</v>
      </c>
      <c r="G16" s="100">
        <v>1148</v>
      </c>
      <c r="H16" s="102">
        <v>1148</v>
      </c>
      <c r="I16" s="100">
        <v>0</v>
      </c>
      <c r="J16" s="103" t="s">
        <v>780</v>
      </c>
      <c r="K16" s="103" t="str">
        <f>(INDEX(Table9[schedule_string],MATCH(Table1[[#This Row],[heating_sched_name]],schedule_names,FALSE),MATCH("schedule_string",Table9[[#Headers],[schedule_string]],FALSE)))</f>
        <v>{"sch":{"name":"always 21",
                  "type":"TEMPERATURE",
                  "period_rules":[ {  "start":"Jan-31","end":"Dec-31",
                      "day_rules":[
                                { "days" :"M,T,W,T,F,S,SN",
                                  "hour_rules":[ { "value":"21.0", "until":"24:00"} ]
                                }
                              ]
                    }
                  ]
          }}</v>
      </c>
      <c r="L16" s="103" t="s">
        <v>781</v>
      </c>
      <c r="M16" s="103" t="str">
        <f>(INDEX(Table9[schedule_string],MATCH(Table1[[#This Row],[cool_sched_name]],schedule_names,FALSE),MATCH("schedule_string",Table9[[#Headers],[schedule_string]],FALSE)))</f>
        <v>{"sch":{"name":"always 24",
                  "type":"TEMPERATURE",
                  "period_rules":[ {  "start":"Jan-31","end":"Dec-31",
                      "day_rules":[
                                { "days" :"M,T,W,T,F,S,SN",
                                  "hour_rules":[ { "value":"24.0", "until":"24:00"} ]
                                }
                              ]
                    }
                  ]
          }}</v>
      </c>
      <c r="N16" s="103" t="s">
        <v>798</v>
      </c>
      <c r="O16" s="103" t="s">
        <v>712</v>
      </c>
      <c r="P16" s="112">
        <v>1.7611835153222966</v>
      </c>
      <c r="Q16" s="112">
        <v>1.4089468122578372</v>
      </c>
      <c r="R16" s="112">
        <v>1.4089468122578372</v>
      </c>
      <c r="S16" s="112">
        <v>1.0567101091933779</v>
      </c>
      <c r="T16" s="112">
        <v>1.0567101091933779</v>
      </c>
      <c r="U16" s="112">
        <v>1.0567101091933779</v>
      </c>
      <c r="V16" s="112">
        <v>0.28178936245156749</v>
      </c>
      <c r="W16" s="112">
        <v>0.28178936245156749</v>
      </c>
      <c r="X16" s="112">
        <v>0.52835505459668897</v>
      </c>
      <c r="Y16" s="112">
        <v>0.28178936245156749</v>
      </c>
      <c r="Z16" s="112">
        <v>1.4089468122578372</v>
      </c>
      <c r="AA16" s="101" t="s">
        <v>34</v>
      </c>
      <c r="AB16" s="100">
        <f>(INDEX([0]!InfiltrationRates,MATCH($AA16,[0]!InfiltrationBuildingType,FALSE),MATCH($C16,[0]!InfiltrationVintages,FALSE)))</f>
        <v>5.0000000000000001E-4</v>
      </c>
      <c r="AC16" s="102">
        <f>(INDEX([0]!equipment_efficiencies,MATCH("cop",[0]!pump_fan_type,FALSE),MATCH($C16,[0]!EfficiencyVintages,FALSE)))</f>
        <v>2.5</v>
      </c>
      <c r="AD16" s="102">
        <f>(INDEX([0]!equipment_efficiencies,MATCH("fan_motor_eff",[0]!pump_fan_type,FALSE),MATCH($C16,[0]!EfficiencyVintages,FALSE)))</f>
        <v>0.82299999999999995</v>
      </c>
      <c r="AE16" s="102">
        <f>(INDEX([0]!equipment_efficiencies,MATCH("fan_total_eff",[0]!pump_fan_type,FALSE),MATCH($C16,[0]!EfficiencyVintages,FALSE)))</f>
        <v>0.75</v>
      </c>
      <c r="AF16" s="102">
        <f>(INDEX([0]!equipment_efficiencies,MATCH("pump_eff",[0]!pump_fan_type,FALSE),MATCH($C16,[0]!EfficiencyVintages,FALSE)))</f>
        <v>0.7</v>
      </c>
      <c r="AG16" s="92" t="s">
        <v>714</v>
      </c>
      <c r="AH16" s="92" t="s">
        <v>715</v>
      </c>
      <c r="AI16" s="92">
        <v>19</v>
      </c>
      <c r="AJ16" s="92">
        <v>64000</v>
      </c>
      <c r="AK16" s="92">
        <v>0</v>
      </c>
      <c r="AL16" s="92">
        <v>-100</v>
      </c>
      <c r="AM16" s="92">
        <v>1.1000000000000001</v>
      </c>
      <c r="AN16" s="92">
        <v>1.25</v>
      </c>
      <c r="AO16" s="92">
        <v>1</v>
      </c>
      <c r="AP16" s="92">
        <v>1</v>
      </c>
      <c r="AQ16" s="131">
        <v>60</v>
      </c>
      <c r="AR16" s="92" t="s">
        <v>783</v>
      </c>
      <c r="AS16" s="92">
        <v>0.8</v>
      </c>
      <c r="AT16" s="92" t="s">
        <v>783</v>
      </c>
      <c r="AU16" s="131">
        <v>82</v>
      </c>
      <c r="AV16" s="92">
        <v>0.8</v>
      </c>
    </row>
    <row r="17" spans="1:48" s="94" customFormat="1" ht="29.25" customHeight="1" x14ac:dyDescent="0.25">
      <c r="A17" s="130" t="str">
        <f>CONCATENATE(Table1[[#This Row],[building_type]],"_",Table1[[#This Row],[vintage_name]])</f>
        <v>Office-Small_1980-2004</v>
      </c>
      <c r="B17" s="104" t="s">
        <v>774</v>
      </c>
      <c r="C17" s="100" t="s">
        <v>14</v>
      </c>
      <c r="D17" s="124" t="str">
        <f>(INDEX([0]!BuildingData,MATCH($B17,[0]!CLBuildingTypes,FALSE),MATCH("model_file_name",[0]!BuildingInformation,FALSE)))</f>
        <v>office_small.osm</v>
      </c>
      <c r="E17" s="103" t="str">
        <f>(INDEX([0]!BuildingData,MATCH($B17,[0]!CLBuildingTypes,FALSE),MATCH("building_source",[0]!BuildingInformation,FALSE)))</f>
        <v>B96(Trailer)</v>
      </c>
      <c r="F17" s="129">
        <v>24</v>
      </c>
      <c r="G17" s="100">
        <v>4356</v>
      </c>
      <c r="H17" s="102">
        <v>4356</v>
      </c>
      <c r="I17" s="100">
        <v>0</v>
      </c>
      <c r="J17" s="103" t="s">
        <v>780</v>
      </c>
      <c r="K17" s="103" t="str">
        <f>(INDEX(Table9[schedule_string],MATCH(Table1[[#This Row],[heating_sched_name]],schedule_names,FALSE),MATCH("schedule_string",Table9[[#Headers],[schedule_string]],FALSE)))</f>
        <v>{"sch":{"name":"always 21",
                  "type":"TEMPERATURE",
                  "period_rules":[ {  "start":"Jan-31","end":"Dec-31",
                      "day_rules":[
                                { "days" :"M,T,W,T,F,S,SN",
                                  "hour_rules":[ { "value":"21.0", "until":"24:00"} ]
                                }
                              ]
                    }
                  ]
          }}</v>
      </c>
      <c r="L17" s="103" t="s">
        <v>781</v>
      </c>
      <c r="M17" s="103" t="str">
        <f>(INDEX(Table9[schedule_string],MATCH(Table1[[#This Row],[cool_sched_name]],schedule_names,FALSE),MATCH("schedule_string",Table9[[#Headers],[schedule_string]],FALSE)))</f>
        <v>{"sch":{"name":"always 24",
                  "type":"TEMPERATURE",
                  "period_rules":[ {  "start":"Jan-31","end":"Dec-31",
                      "day_rules":[
                                { "days" :"M,T,W,T,F,S,SN",
                                  "hour_rules":[ { "value":"24.0", "until":"24:00"} ]
                                }
                              ]
                    }
                  ]
          }}</v>
      </c>
      <c r="N17" s="103" t="s">
        <v>798</v>
      </c>
      <c r="O17" s="103" t="s">
        <v>712</v>
      </c>
      <c r="P17" s="112">
        <v>3.5223670306445931</v>
      </c>
      <c r="Q17" s="112">
        <v>3.170130327580134</v>
      </c>
      <c r="R17" s="112">
        <v>3.170130327580134</v>
      </c>
      <c r="S17" s="112">
        <v>1.7611835153222966</v>
      </c>
      <c r="T17" s="112">
        <v>1.7611835153222966</v>
      </c>
      <c r="U17" s="112">
        <v>1.7611835153222966</v>
      </c>
      <c r="V17" s="112">
        <v>0.3170130327580134</v>
      </c>
      <c r="W17" s="112">
        <v>0.3170130327580134</v>
      </c>
      <c r="X17" s="112">
        <v>0.70447340612891862</v>
      </c>
      <c r="Y17" s="112">
        <v>0.3170130327580134</v>
      </c>
      <c r="Z17" s="112">
        <v>1.7611835153222966</v>
      </c>
      <c r="AA17" s="101" t="s">
        <v>34</v>
      </c>
      <c r="AB17" s="100">
        <f>(INDEX([0]!InfiltrationRates,MATCH($AA17,[0]!InfiltrationBuildingType,FALSE),MATCH($C17,[0]!InfiltrationVintages,FALSE)))</f>
        <v>3.5E-4</v>
      </c>
      <c r="AC17" s="102">
        <f>(INDEX([0]!equipment_efficiencies,MATCH("cop",[0]!pump_fan_type,FALSE),MATCH($C17,[0]!EfficiencyVintages,FALSE)))</f>
        <v>3</v>
      </c>
      <c r="AD17" s="102">
        <f>(INDEX([0]!equipment_efficiencies,MATCH("fan_motor_eff",[0]!pump_fan_type,FALSE),MATCH($C17,[0]!EfficiencyVintages,FALSE)))</f>
        <v>0.879</v>
      </c>
      <c r="AE17" s="102">
        <f>(INDEX([0]!equipment_efficiencies,MATCH("fan_total_eff",[0]!pump_fan_type,FALSE),MATCH($C17,[0]!EfficiencyVintages,FALSE)))</f>
        <v>0.75</v>
      </c>
      <c r="AF17" s="102">
        <f>(INDEX([0]!equipment_efficiencies,MATCH("pump_eff",[0]!pump_fan_type,FALSE),MATCH($C17,[0]!EfficiencyVintages,FALSE)))</f>
        <v>0.7</v>
      </c>
      <c r="AG17" s="92" t="s">
        <v>714</v>
      </c>
      <c r="AH17" s="92" t="s">
        <v>715</v>
      </c>
      <c r="AI17" s="92">
        <v>19</v>
      </c>
      <c r="AJ17" s="92">
        <v>64000</v>
      </c>
      <c r="AK17" s="92">
        <v>0</v>
      </c>
      <c r="AL17" s="92">
        <v>-100</v>
      </c>
      <c r="AM17" s="92">
        <v>1.1000000000000001</v>
      </c>
      <c r="AN17" s="92">
        <v>1.25</v>
      </c>
      <c r="AO17" s="92">
        <v>1</v>
      </c>
      <c r="AP17" s="92">
        <v>1</v>
      </c>
      <c r="AQ17" s="131">
        <v>60</v>
      </c>
      <c r="AR17" s="92" t="s">
        <v>783</v>
      </c>
      <c r="AS17" s="92">
        <v>0.8</v>
      </c>
      <c r="AT17" s="92" t="s">
        <v>783</v>
      </c>
      <c r="AU17" s="131">
        <v>82</v>
      </c>
      <c r="AV17" s="92">
        <v>0.8</v>
      </c>
    </row>
    <row r="18" spans="1:48" s="94" customFormat="1" ht="29.25" customHeight="1" x14ac:dyDescent="0.25">
      <c r="A18" s="130" t="str">
        <f>CONCATENATE(Table1[[#This Row],[building_type]],"_",Table1[[#This Row],[vintage_name]])</f>
        <v>Office-Small_2005-2014</v>
      </c>
      <c r="B18" s="104" t="s">
        <v>774</v>
      </c>
      <c r="C18" s="100" t="s">
        <v>547</v>
      </c>
      <c r="D18" s="124" t="str">
        <f>(INDEX([0]!BuildingData,MATCH($B18,[0]!CLBuildingTypes,FALSE),MATCH("model_file_name",[0]!BuildingInformation,FALSE)))</f>
        <v>office_small.osm</v>
      </c>
      <c r="E18" s="103" t="str">
        <f>(INDEX([0]!BuildingData,MATCH($B18,[0]!CLBuildingTypes,FALSE),MATCH("building_source",[0]!BuildingInformation,FALSE)))</f>
        <v>B96(Trailer)</v>
      </c>
      <c r="F18" s="129">
        <v>7</v>
      </c>
      <c r="G18" s="100">
        <v>501</v>
      </c>
      <c r="H18" s="102">
        <v>501</v>
      </c>
      <c r="I18" s="100">
        <v>0</v>
      </c>
      <c r="J18" s="103" t="s">
        <v>780</v>
      </c>
      <c r="K18" s="103" t="str">
        <f>(INDEX(Table9[schedule_string],MATCH(Table1[[#This Row],[heating_sched_name]],schedule_names,FALSE),MATCH("schedule_string",Table9[[#Headers],[schedule_string]],FALSE)))</f>
        <v>{"sch":{"name":"always 21",
                  "type":"TEMPERATURE",
                  "period_rules":[ {  "start":"Jan-31","end":"Dec-31",
                      "day_rules":[
                                { "days" :"M,T,W,T,F,S,SN",
                                  "hour_rules":[ { "value":"21.0", "until":"24:00"} ]
                                }
                              ]
                    }
                  ]
          }}</v>
      </c>
      <c r="L18" s="103" t="s">
        <v>781</v>
      </c>
      <c r="M18" s="103" t="str">
        <f>(INDEX(Table9[schedule_string],MATCH(Table1[[#This Row],[cool_sched_name]],schedule_names,FALSE),MATCH("schedule_string",Table9[[#Headers],[schedule_string]],FALSE)))</f>
        <v>{"sch":{"name":"always 24",
                  "type":"TEMPERATURE",
                  "period_rules":[ {  "start":"Jan-31","end":"Dec-31",
                      "day_rules":[
                                { "days" :"M,T,W,T,F,S,SN",
                                  "hour_rules":[ { "value":"24.0", "until":"24:00"} ]
                                }
                              ]
                    }
                  ]
          }}</v>
      </c>
      <c r="N18" s="103" t="s">
        <v>798</v>
      </c>
      <c r="O18" s="103" t="s">
        <v>712</v>
      </c>
      <c r="P18" s="112">
        <v>5.2835505459668894</v>
      </c>
      <c r="Q18" s="112">
        <v>4.5790771398379713</v>
      </c>
      <c r="R18" s="112">
        <v>4.5790771398379713</v>
      </c>
      <c r="S18" s="112">
        <v>1.7611835153222966</v>
      </c>
      <c r="T18" s="112">
        <v>1.7611835153222966</v>
      </c>
      <c r="U18" s="112">
        <v>1.7611835153222966</v>
      </c>
      <c r="V18" s="112">
        <v>0.3170130327580134</v>
      </c>
      <c r="W18" s="112">
        <v>0.3170130327580134</v>
      </c>
      <c r="X18" s="112">
        <v>0.70447340612891862</v>
      </c>
      <c r="Y18" s="112">
        <v>0.3170130327580134</v>
      </c>
      <c r="Z18" s="112">
        <v>1.7611835153222966</v>
      </c>
      <c r="AA18" s="101" t="s">
        <v>34</v>
      </c>
      <c r="AB18" s="100">
        <f>(INDEX([0]!InfiltrationRates,MATCH($AA18,[0]!InfiltrationBuildingType,FALSE),MATCH($C18,[0]!InfiltrationVintages,FALSE)))</f>
        <v>2.0000000000000001E-4</v>
      </c>
      <c r="AC18" s="102">
        <f>(INDEX([0]!equipment_efficiencies,MATCH("cop",[0]!pump_fan_type,FALSE),MATCH($C18,[0]!EfficiencyVintages,FALSE)))</f>
        <v>3.5</v>
      </c>
      <c r="AD18" s="102">
        <f>(INDEX([0]!equipment_efficiencies,MATCH("fan_motor_eff",[0]!pump_fan_type,FALSE),MATCH($C18,[0]!EfficiencyVintages,FALSE)))</f>
        <v>0.879</v>
      </c>
      <c r="AE18" s="102">
        <f>(INDEX([0]!equipment_efficiencies,MATCH("fan_total_eff",[0]!pump_fan_type,FALSE),MATCH($C18,[0]!EfficiencyVintages,FALSE)))</f>
        <v>0.8</v>
      </c>
      <c r="AF18" s="102">
        <f>(INDEX([0]!equipment_efficiencies,MATCH("pump_eff",[0]!pump_fan_type,FALSE),MATCH($C18,[0]!EfficiencyVintages,FALSE)))</f>
        <v>0.7</v>
      </c>
      <c r="AG18" s="92" t="s">
        <v>714</v>
      </c>
      <c r="AH18" s="92" t="s">
        <v>715</v>
      </c>
      <c r="AI18" s="92">
        <v>19</v>
      </c>
      <c r="AJ18" s="92">
        <v>64000</v>
      </c>
      <c r="AK18" s="92">
        <v>0</v>
      </c>
      <c r="AL18" s="92">
        <v>-100</v>
      </c>
      <c r="AM18" s="92">
        <v>1.1000000000000001</v>
      </c>
      <c r="AN18" s="92">
        <v>1.25</v>
      </c>
      <c r="AO18" s="92">
        <v>1</v>
      </c>
      <c r="AP18" s="92">
        <v>1</v>
      </c>
      <c r="AQ18" s="131">
        <v>60</v>
      </c>
      <c r="AR18" s="92" t="s">
        <v>783</v>
      </c>
      <c r="AS18" s="92">
        <v>0.8</v>
      </c>
      <c r="AT18" s="92" t="s">
        <v>783</v>
      </c>
      <c r="AU18" s="131">
        <v>82</v>
      </c>
      <c r="AV18" s="92">
        <v>0.8</v>
      </c>
    </row>
    <row r="19" spans="1:48" s="94" customFormat="1" ht="29.25" customHeight="1" x14ac:dyDescent="0.25">
      <c r="A19" s="130" t="str">
        <f>CONCATENATE(Table1[[#This Row],[building_type]],"_",Table1[[#This Row],[vintage_name]])</f>
        <v>Recreation Center_1980-2004</v>
      </c>
      <c r="B19" s="104" t="s">
        <v>716</v>
      </c>
      <c r="C19" s="100" t="s">
        <v>14</v>
      </c>
      <c r="D19" s="124" t="str">
        <f>(INDEX([0]!BuildingData,MATCH($B19,[0]!CLBuildingTypes,FALSE),MATCH("model_file_name",[0]!BuildingInformation,FALSE)))</f>
        <v>recreation_center.osm</v>
      </c>
      <c r="E19" s="103" t="str">
        <f>(INDEX([0]!BuildingData,MATCH($B19,[0]!CLBuildingTypes,FALSE),MATCH("building_source",[0]!BuildingInformation,FALSE)))</f>
        <v>B720</v>
      </c>
      <c r="F19" s="129">
        <v>1</v>
      </c>
      <c r="G19" s="100">
        <v>20880</v>
      </c>
      <c r="H19" s="102">
        <v>20880</v>
      </c>
      <c r="I19" s="100">
        <v>0</v>
      </c>
      <c r="J19" s="103" t="s">
        <v>783</v>
      </c>
      <c r="K19" s="103" t="str">
        <f>(INDEX(Table9[schedule_string],MATCH(Table1[[#This Row],[heating_sched_name]],schedule_names,FALSE),MATCH("schedule_string",Table9[[#Headers],[schedule_string]],FALSE)))</f>
        <v>NA</v>
      </c>
      <c r="L19" s="103" t="s">
        <v>783</v>
      </c>
      <c r="M19" s="103" t="str">
        <f>(INDEX(Table9[schedule_string],MATCH(Table1[[#This Row],[cool_sched_name]],schedule_names,FALSE),MATCH("schedule_string",Table9[[#Headers],[schedule_string]],FALSE)))</f>
        <v>NA</v>
      </c>
      <c r="N19" s="103" t="s">
        <v>783</v>
      </c>
      <c r="O19" s="103" t="s">
        <v>783</v>
      </c>
      <c r="P19" s="113" t="s">
        <v>783</v>
      </c>
      <c r="Q19" s="113" t="s">
        <v>783</v>
      </c>
      <c r="R19" s="113" t="s">
        <v>783</v>
      </c>
      <c r="S19" s="113" t="s">
        <v>783</v>
      </c>
      <c r="T19" s="113" t="s">
        <v>783</v>
      </c>
      <c r="U19" s="113" t="s">
        <v>783</v>
      </c>
      <c r="V19" s="113" t="s">
        <v>783</v>
      </c>
      <c r="W19" s="113" t="s">
        <v>783</v>
      </c>
      <c r="X19" s="113" t="s">
        <v>783</v>
      </c>
      <c r="Y19" s="113" t="s">
        <v>783</v>
      </c>
      <c r="Z19" s="113" t="s">
        <v>783</v>
      </c>
      <c r="AA19" s="101" t="s">
        <v>61</v>
      </c>
      <c r="AB19" s="100">
        <f>(INDEX([0]!InfiltrationRates,MATCH($AA19,[0]!InfiltrationBuildingType,FALSE),MATCH($C19,[0]!InfiltrationVintages,FALSE)))</f>
        <v>3.5E-4</v>
      </c>
      <c r="AC19" s="102">
        <f>(INDEX([0]!equipment_efficiencies,MATCH("cop",[0]!pump_fan_type,FALSE),MATCH($C19,[0]!EfficiencyVintages,FALSE)))</f>
        <v>3</v>
      </c>
      <c r="AD19" s="102">
        <f>(INDEX([0]!equipment_efficiencies,MATCH("fan_motor_eff",[0]!pump_fan_type,FALSE),MATCH($C19,[0]!EfficiencyVintages,FALSE)))</f>
        <v>0.879</v>
      </c>
      <c r="AE19" s="102">
        <f>(INDEX([0]!equipment_efficiencies,MATCH("fan_total_eff",[0]!pump_fan_type,FALSE),MATCH($C19,[0]!EfficiencyVintages,FALSE)))</f>
        <v>0.75</v>
      </c>
      <c r="AF19" s="102">
        <f>(INDEX([0]!equipment_efficiencies,MATCH("pump_eff",[0]!pump_fan_type,FALSE),MATCH($C19,[0]!EfficiencyVintages,FALSE)))</f>
        <v>0.7</v>
      </c>
      <c r="AG19" s="100" t="s">
        <v>714</v>
      </c>
      <c r="AH19" s="100" t="s">
        <v>715</v>
      </c>
      <c r="AI19" s="100">
        <v>19</v>
      </c>
      <c r="AJ19" s="100">
        <v>64000</v>
      </c>
      <c r="AK19" s="100">
        <v>0</v>
      </c>
      <c r="AL19" s="100">
        <v>-100</v>
      </c>
      <c r="AM19" s="92">
        <v>1.1000000000000001</v>
      </c>
      <c r="AN19" s="92">
        <v>1.25</v>
      </c>
      <c r="AO19" s="92">
        <v>1</v>
      </c>
      <c r="AP19" s="92">
        <v>1</v>
      </c>
      <c r="AQ19" s="131">
        <v>60</v>
      </c>
      <c r="AR19" s="92" t="s">
        <v>783</v>
      </c>
      <c r="AS19" s="92">
        <v>0.8</v>
      </c>
      <c r="AT19" s="92" t="s">
        <v>783</v>
      </c>
      <c r="AU19" s="131">
        <v>82</v>
      </c>
      <c r="AV19" s="92">
        <v>0.8</v>
      </c>
    </row>
    <row r="20" spans="1:48" s="94" customFormat="1" ht="29.25" customHeight="1" x14ac:dyDescent="0.25">
      <c r="A20" s="130" t="str">
        <f>CONCATENATE(Table1[[#This Row],[building_type]],"_",Table1[[#This Row],[vintage_name]])</f>
        <v>Storage Building_1960-1979</v>
      </c>
      <c r="B20" s="104" t="s">
        <v>2</v>
      </c>
      <c r="C20" s="100" t="s">
        <v>13</v>
      </c>
      <c r="D20" s="124" t="str">
        <f>(INDEX([0]!BuildingData,MATCH($B20,[0]!CLBuildingTypes,FALSE),MATCH("model_file_name",[0]!BuildingInformation,FALSE)))</f>
        <v>storage_building.osm</v>
      </c>
      <c r="E20" s="103" t="str">
        <f>(INDEX([0]!BuildingData,MATCH($B20,[0]!CLBuildingTypes,FALSE),MATCH("building_source",[0]!BuildingInformation,FALSE)))</f>
        <v>B782</v>
      </c>
      <c r="F20" s="129">
        <v>9</v>
      </c>
      <c r="G20" s="100">
        <v>2092</v>
      </c>
      <c r="H20" s="102">
        <v>832</v>
      </c>
      <c r="I20" s="100">
        <v>0</v>
      </c>
      <c r="J20" s="103" t="s">
        <v>780</v>
      </c>
      <c r="K20" s="103" t="str">
        <f>(INDEX(Table9[schedule_string],MATCH(Table1[[#This Row],[heating_sched_name]],schedule_names,FALSE),MATCH("schedule_string",Table9[[#Headers],[schedule_string]],FALSE)))</f>
        <v>{"sch":{"name":"always 21",
                  "type":"TEMPERATURE",
                  "period_rules":[ {  "start":"Jan-31","end":"Dec-31",
                      "day_rules":[
                                { "days" :"M,T,W,T,F,S,SN",
                                  "hour_rules":[ { "value":"21.0", "until":"24:00"} ]
                                }
                              ]
                    }
                  ]
          }}</v>
      </c>
      <c r="L20" s="103" t="s">
        <v>781</v>
      </c>
      <c r="M20" s="103" t="str">
        <f>(INDEX(Table9[schedule_string],MATCH(Table1[[#This Row],[cool_sched_name]],schedule_names,FALSE),MATCH("schedule_string",Table9[[#Headers],[schedule_string]],FALSE)))</f>
        <v>{"sch":{"name":"always 24",
                  "type":"TEMPERATURE",
                  "period_rules":[ {  "start":"Jan-31","end":"Dec-31",
                      "day_rules":[
                                { "days" :"M,T,W,T,F,S,SN",
                                  "hour_rules":[ { "value":"24.0", "until":"24:00"} ]
                                }
                              ]
                    }
                  ]
          }}</v>
      </c>
      <c r="N20" s="103" t="s">
        <v>798</v>
      </c>
      <c r="O20" s="103" t="s">
        <v>712</v>
      </c>
      <c r="P20" s="112">
        <v>1.9373018668545263</v>
      </c>
      <c r="Q20" s="112">
        <v>1.585065163790067</v>
      </c>
      <c r="R20" s="112">
        <v>1.585065163790067</v>
      </c>
      <c r="S20" s="112">
        <v>1.2328284607256077</v>
      </c>
      <c r="T20" s="112">
        <v>1.2328284607256077</v>
      </c>
      <c r="U20" s="112">
        <v>1.2328284607256077</v>
      </c>
      <c r="V20" s="112">
        <v>0.45790771398379715</v>
      </c>
      <c r="W20" s="112">
        <v>0.45790771398379715</v>
      </c>
      <c r="X20" s="112">
        <v>0.70447340612891862</v>
      </c>
      <c r="Y20" s="112">
        <v>0.45790771398379715</v>
      </c>
      <c r="Z20" s="112">
        <v>1.585065163790067</v>
      </c>
      <c r="AA20" s="101" t="s">
        <v>705</v>
      </c>
      <c r="AB20" s="100">
        <f>(INDEX([0]!InfiltrationRates,MATCH($AA20,[0]!InfiltrationBuildingType,FALSE),MATCH($C20,[0]!InfiltrationVintages,FALSE)))</f>
        <v>5.0000000000000001E-4</v>
      </c>
      <c r="AC20" s="102">
        <f>(INDEX([0]!equipment_efficiencies,MATCH("cop",[0]!pump_fan_type,FALSE),MATCH($C20,[0]!EfficiencyVintages,FALSE)))</f>
        <v>2.5</v>
      </c>
      <c r="AD20" s="102">
        <f>(INDEX([0]!equipment_efficiencies,MATCH("fan_motor_eff",[0]!pump_fan_type,FALSE),MATCH($C20,[0]!EfficiencyVintages,FALSE)))</f>
        <v>0.82299999999999995</v>
      </c>
      <c r="AE20" s="102">
        <f>(INDEX([0]!equipment_efficiencies,MATCH("fan_total_eff",[0]!pump_fan_type,FALSE),MATCH($C20,[0]!EfficiencyVintages,FALSE)))</f>
        <v>0.75</v>
      </c>
      <c r="AF20" s="102">
        <f>(INDEX([0]!equipment_efficiencies,MATCH("pump_eff",[0]!pump_fan_type,FALSE),MATCH($C20,[0]!EfficiencyVintages,FALSE)))</f>
        <v>0.7</v>
      </c>
      <c r="AG20" s="92" t="s">
        <v>714</v>
      </c>
      <c r="AH20" s="92" t="s">
        <v>715</v>
      </c>
      <c r="AI20" s="92">
        <v>19</v>
      </c>
      <c r="AJ20" s="92">
        <v>64000</v>
      </c>
      <c r="AK20" s="92">
        <v>0</v>
      </c>
      <c r="AL20" s="92">
        <v>-100</v>
      </c>
      <c r="AM20" s="92">
        <v>1.1000000000000001</v>
      </c>
      <c r="AN20" s="92">
        <v>1.25</v>
      </c>
      <c r="AO20" s="92">
        <v>1</v>
      </c>
      <c r="AP20" s="92">
        <v>1</v>
      </c>
      <c r="AQ20" s="131">
        <v>60</v>
      </c>
      <c r="AR20" s="92" t="s">
        <v>783</v>
      </c>
      <c r="AS20" s="92">
        <v>0.8</v>
      </c>
      <c r="AT20" s="92" t="s">
        <v>783</v>
      </c>
      <c r="AU20" s="131">
        <v>82</v>
      </c>
      <c r="AV20" s="92">
        <v>0.8</v>
      </c>
    </row>
    <row r="21" spans="1:48" s="94" customFormat="1" ht="29.25" customHeight="1" x14ac:dyDescent="0.25">
      <c r="A21" s="130" t="str">
        <f>CONCATENATE(Table1[[#This Row],[building_type]],"_",Table1[[#This Row],[vintage_name]])</f>
        <v>Storage Building_1980-2004</v>
      </c>
      <c r="B21" s="104" t="s">
        <v>2</v>
      </c>
      <c r="C21" s="100" t="s">
        <v>14</v>
      </c>
      <c r="D21" s="124" t="str">
        <f>(INDEX([0]!BuildingData,MATCH($B21,[0]!CLBuildingTypes,FALSE),MATCH("model_file_name",[0]!BuildingInformation,FALSE)))</f>
        <v>storage_building.osm</v>
      </c>
      <c r="E21" s="103" t="str">
        <f>(INDEX([0]!BuildingData,MATCH($B21,[0]!CLBuildingTypes,FALSE),MATCH("building_source",[0]!BuildingInformation,FALSE)))</f>
        <v>B782</v>
      </c>
      <c r="F21" s="129">
        <v>38</v>
      </c>
      <c r="G21" s="100">
        <v>16364</v>
      </c>
      <c r="H21" s="102">
        <v>10100</v>
      </c>
      <c r="I21" s="100">
        <v>0</v>
      </c>
      <c r="J21" s="103" t="s">
        <v>780</v>
      </c>
      <c r="K21" s="103" t="str">
        <f>(INDEX(Table9[schedule_string],MATCH(Table1[[#This Row],[heating_sched_name]],schedule_names,FALSE),MATCH("schedule_string",Table9[[#Headers],[schedule_string]],FALSE)))</f>
        <v>{"sch":{"name":"always 21",
                  "type":"TEMPERATURE",
                  "period_rules":[ {  "start":"Jan-31","end":"Dec-31",
                      "day_rules":[
                                { "days" :"M,T,W,T,F,S,SN",
                                  "hour_rules":[ { "value":"21.0", "until":"24:00"} ]
                                }
                              ]
                    }
                  ]
          }}</v>
      </c>
      <c r="L21" s="103" t="s">
        <v>781</v>
      </c>
      <c r="M21" s="103" t="str">
        <f>(INDEX(Table9[schedule_string],MATCH(Table1[[#This Row],[cool_sched_name]],schedule_names,FALSE),MATCH("schedule_string",Table9[[#Headers],[schedule_string]],FALSE)))</f>
        <v>{"sch":{"name":"always 24",
                  "type":"TEMPERATURE",
                  "period_rules":[ {  "start":"Jan-31","end":"Dec-31",
                      "day_rules":[
                                { "days" :"M,T,W,T,F,S,SN",
                                  "hour_rules":[ { "value":"24.0", "until":"24:00"} ]
                                }
                              ]
                    }
                  ]
          }}</v>
      </c>
      <c r="N21" s="103" t="s">
        <v>798</v>
      </c>
      <c r="O21" s="103" t="s">
        <v>712</v>
      </c>
      <c r="P21" s="112">
        <v>2.6417752729834447</v>
      </c>
      <c r="Q21" s="112">
        <v>3.5223670306445931</v>
      </c>
      <c r="R21" s="112">
        <v>3.5223670306445931</v>
      </c>
      <c r="S21" s="112">
        <v>1.7611835153222966</v>
      </c>
      <c r="T21" s="112">
        <v>1.7611835153222966</v>
      </c>
      <c r="U21" s="112">
        <v>1.7611835153222966</v>
      </c>
      <c r="V21" s="112">
        <v>0.3170130327580134</v>
      </c>
      <c r="W21" s="112">
        <v>0.3170130327580134</v>
      </c>
      <c r="X21" s="112">
        <v>0.70447340612891862</v>
      </c>
      <c r="Y21" s="112">
        <v>0.3170130327580134</v>
      </c>
      <c r="Z21" s="112">
        <v>1.7611835153222966</v>
      </c>
      <c r="AA21" s="101" t="s">
        <v>705</v>
      </c>
      <c r="AB21" s="100">
        <f>(INDEX([0]!InfiltrationRates,MATCH($AA21,[0]!InfiltrationBuildingType,FALSE),MATCH($C21,[0]!InfiltrationVintages,FALSE)))</f>
        <v>3.5E-4</v>
      </c>
      <c r="AC21" s="102">
        <f>(INDEX([0]!equipment_efficiencies,MATCH("cop",[0]!pump_fan_type,FALSE),MATCH($C21,[0]!EfficiencyVintages,FALSE)))</f>
        <v>3</v>
      </c>
      <c r="AD21" s="102">
        <f>(INDEX([0]!equipment_efficiencies,MATCH("fan_motor_eff",[0]!pump_fan_type,FALSE),MATCH($C21,[0]!EfficiencyVintages,FALSE)))</f>
        <v>0.879</v>
      </c>
      <c r="AE21" s="102">
        <f>(INDEX([0]!equipment_efficiencies,MATCH("fan_total_eff",[0]!pump_fan_type,FALSE),MATCH($C21,[0]!EfficiencyVintages,FALSE)))</f>
        <v>0.75</v>
      </c>
      <c r="AF21" s="102">
        <f>(INDEX([0]!equipment_efficiencies,MATCH("pump_eff",[0]!pump_fan_type,FALSE),MATCH($C21,[0]!EfficiencyVintages,FALSE)))</f>
        <v>0.7</v>
      </c>
      <c r="AG21" s="92" t="s">
        <v>714</v>
      </c>
      <c r="AH21" s="92" t="s">
        <v>715</v>
      </c>
      <c r="AI21" s="92">
        <v>19</v>
      </c>
      <c r="AJ21" s="92">
        <v>64000</v>
      </c>
      <c r="AK21" s="92">
        <v>0</v>
      </c>
      <c r="AL21" s="92">
        <v>-100</v>
      </c>
      <c r="AM21" s="92">
        <v>1.1000000000000001</v>
      </c>
      <c r="AN21" s="92">
        <v>1.25</v>
      </c>
      <c r="AO21" s="92">
        <v>1</v>
      </c>
      <c r="AP21" s="92">
        <v>1</v>
      </c>
      <c r="AQ21" s="131">
        <v>60</v>
      </c>
      <c r="AR21" s="92" t="s">
        <v>783</v>
      </c>
      <c r="AS21" s="92">
        <v>0.8</v>
      </c>
      <c r="AT21" s="92" t="s">
        <v>783</v>
      </c>
      <c r="AU21" s="131">
        <v>82</v>
      </c>
      <c r="AV21" s="92">
        <v>0.8</v>
      </c>
    </row>
    <row r="22" spans="1:48" s="94" customFormat="1" ht="29.25" customHeight="1" x14ac:dyDescent="0.25">
      <c r="A22" s="130" t="str">
        <f>CONCATENATE(Table1[[#This Row],[building_type]],"_",Table1[[#This Row],[vintage_name]])</f>
        <v>Storage Building_2005-2014</v>
      </c>
      <c r="B22" s="104" t="s">
        <v>2</v>
      </c>
      <c r="C22" s="100" t="s">
        <v>547</v>
      </c>
      <c r="D22" s="124" t="str">
        <f>(INDEX([0]!BuildingData,MATCH($B22,[0]!CLBuildingTypes,FALSE),MATCH("model_file_name",[0]!BuildingInformation,FALSE)))</f>
        <v>storage_building.osm</v>
      </c>
      <c r="E22" s="103" t="str">
        <f>(INDEX([0]!BuildingData,MATCH($B22,[0]!CLBuildingTypes,FALSE),MATCH("building_source",[0]!BuildingInformation,FALSE)))</f>
        <v>B782</v>
      </c>
      <c r="F22" s="129">
        <v>4</v>
      </c>
      <c r="G22" s="100">
        <v>1431</v>
      </c>
      <c r="H22" s="102">
        <v>502</v>
      </c>
      <c r="I22" s="100">
        <v>0</v>
      </c>
      <c r="J22" s="103" t="s">
        <v>780</v>
      </c>
      <c r="K22" s="103" t="str">
        <f>(INDEX(Table9[schedule_string],MATCH(Table1[[#This Row],[heating_sched_name]],schedule_names,FALSE),MATCH("schedule_string",Table9[[#Headers],[schedule_string]],FALSE)))</f>
        <v>{"sch":{"name":"always 21",
                  "type":"TEMPERATURE",
                  "period_rules":[ {  "start":"Jan-31","end":"Dec-31",
                      "day_rules":[
                                { "days" :"M,T,W,T,F,S,SN",
                                  "hour_rules":[ { "value":"21.0", "until":"24:00"} ]
                                }
                              ]
                    }
                  ]
          }}</v>
      </c>
      <c r="L22" s="103" t="s">
        <v>781</v>
      </c>
      <c r="M22" s="103" t="str">
        <f>(INDEX(Table9[schedule_string],MATCH(Table1[[#This Row],[cool_sched_name]],schedule_names,FALSE),MATCH("schedule_string",Table9[[#Headers],[schedule_string]],FALSE)))</f>
        <v>{"sch":{"name":"always 24",
                  "type":"TEMPERATURE",
                  "period_rules":[ {  "start":"Jan-31","end":"Dec-31",
                      "day_rules":[
                                { "days" :"M,T,W,T,F,S,SN",
                                  "hour_rules":[ { "value":"24.0", "until":"24:00"} ]
                                }
                              ]
                    }
                  ]
          }}</v>
      </c>
      <c r="N22" s="103" t="s">
        <v>798</v>
      </c>
      <c r="O22" s="103" t="s">
        <v>712</v>
      </c>
      <c r="P22" s="112">
        <v>5.2835505459668894</v>
      </c>
      <c r="Q22" s="112">
        <v>4.5790771398379713</v>
      </c>
      <c r="R22" s="112">
        <v>4.5790771398379713</v>
      </c>
      <c r="S22" s="112">
        <v>1.7611835153222966</v>
      </c>
      <c r="T22" s="112">
        <v>1.7611835153222966</v>
      </c>
      <c r="U22" s="112">
        <v>1.7611835153222966</v>
      </c>
      <c r="V22" s="112">
        <v>0.3170130327580134</v>
      </c>
      <c r="W22" s="112">
        <v>0.3170130327580134</v>
      </c>
      <c r="X22" s="112">
        <v>0.70447340612891862</v>
      </c>
      <c r="Y22" s="112">
        <v>0.3170130327580134</v>
      </c>
      <c r="Z22" s="112">
        <v>1.7611835153222966</v>
      </c>
      <c r="AA22" s="101" t="s">
        <v>705</v>
      </c>
      <c r="AB22" s="100">
        <f>(INDEX([0]!InfiltrationRates,MATCH($AA22,[0]!InfiltrationBuildingType,FALSE),MATCH($C22,[0]!InfiltrationVintages,FALSE)))</f>
        <v>2.0000000000000001E-4</v>
      </c>
      <c r="AC22" s="102">
        <f>(INDEX([0]!equipment_efficiencies,MATCH("cop",[0]!pump_fan_type,FALSE),MATCH($C22,[0]!EfficiencyVintages,FALSE)))</f>
        <v>3.5</v>
      </c>
      <c r="AD22" s="102">
        <f>(INDEX([0]!equipment_efficiencies,MATCH("fan_motor_eff",[0]!pump_fan_type,FALSE),MATCH($C22,[0]!EfficiencyVintages,FALSE)))</f>
        <v>0.879</v>
      </c>
      <c r="AE22" s="102">
        <f>(INDEX([0]!equipment_efficiencies,MATCH("fan_total_eff",[0]!pump_fan_type,FALSE),MATCH($C22,[0]!EfficiencyVintages,FALSE)))</f>
        <v>0.8</v>
      </c>
      <c r="AF22" s="102">
        <f>(INDEX([0]!equipment_efficiencies,MATCH("pump_eff",[0]!pump_fan_type,FALSE),MATCH($C22,[0]!EfficiencyVintages,FALSE)))</f>
        <v>0.7</v>
      </c>
      <c r="AG22" s="92" t="s">
        <v>714</v>
      </c>
      <c r="AH22" s="92" t="s">
        <v>715</v>
      </c>
      <c r="AI22" s="92">
        <v>19</v>
      </c>
      <c r="AJ22" s="92">
        <v>64000</v>
      </c>
      <c r="AK22" s="92">
        <v>0</v>
      </c>
      <c r="AL22" s="92">
        <v>-100</v>
      </c>
      <c r="AM22" s="92">
        <v>1.1000000000000001</v>
      </c>
      <c r="AN22" s="92">
        <v>1.25</v>
      </c>
      <c r="AO22" s="92">
        <v>1</v>
      </c>
      <c r="AP22" s="92">
        <v>1</v>
      </c>
      <c r="AQ22" s="131">
        <v>60</v>
      </c>
      <c r="AR22" s="92" t="s">
        <v>783</v>
      </c>
      <c r="AS22" s="92">
        <v>0.8</v>
      </c>
      <c r="AT22" s="92" t="s">
        <v>783</v>
      </c>
      <c r="AU22" s="131">
        <v>82</v>
      </c>
      <c r="AV22" s="92">
        <v>0.8</v>
      </c>
    </row>
    <row r="23" spans="1:48" s="94" customFormat="1" ht="29.25" customHeight="1" x14ac:dyDescent="0.25">
      <c r="A23" s="130" t="str">
        <f>CONCATENATE(Table1[[#This Row],[building_type]],"_",Table1[[#This Row],[vintage_name]])</f>
        <v>Storage Building_pre-1960</v>
      </c>
      <c r="B23" s="104" t="s">
        <v>2</v>
      </c>
      <c r="C23" s="100" t="s">
        <v>12</v>
      </c>
      <c r="D23" s="124" t="str">
        <f>(INDEX([0]!BuildingData,MATCH($B23,[0]!CLBuildingTypes,FALSE),MATCH("model_file_name",[0]!BuildingInformation,FALSE)))</f>
        <v>storage_building.osm</v>
      </c>
      <c r="E23" s="103" t="str">
        <f>(INDEX([0]!BuildingData,MATCH($B23,[0]!CLBuildingTypes,FALSE),MATCH("building_source",[0]!BuildingInformation,FALSE)))</f>
        <v>B782</v>
      </c>
      <c r="F23" s="129">
        <v>6</v>
      </c>
      <c r="G23" s="100">
        <v>1071</v>
      </c>
      <c r="H23" s="102">
        <v>330</v>
      </c>
      <c r="I23" s="100">
        <v>0</v>
      </c>
      <c r="J23" s="103" t="s">
        <v>780</v>
      </c>
      <c r="K23" s="103" t="str">
        <f>(INDEX(Table9[schedule_string],MATCH(Table1[[#This Row],[heating_sched_name]],schedule_names,FALSE),MATCH("schedule_string",Table9[[#Headers],[schedule_string]],FALSE)))</f>
        <v>{"sch":{"name":"always 21",
                  "type":"TEMPERATURE",
                  "period_rules":[ {  "start":"Jan-31","end":"Dec-31",
                      "day_rules":[
                                { "days" :"M,T,W,T,F,S,SN",
                                  "hour_rules":[ { "value":"21.0", "until":"24:00"} ]
                                }
                              ]
                    }
                  ]
          }}</v>
      </c>
      <c r="L23" s="103" t="s">
        <v>781</v>
      </c>
      <c r="M23" s="103" t="str">
        <f>(INDEX(Table9[schedule_string],MATCH(Table1[[#This Row],[cool_sched_name]],schedule_names,FALSE),MATCH("schedule_string",Table9[[#Headers],[schedule_string]],FALSE)))</f>
        <v>{"sch":{"name":"always 24",
                  "type":"TEMPERATURE",
                  "period_rules":[ {  "start":"Jan-31","end":"Dec-31",
                      "day_rules":[
                                { "days" :"M,T,W,T,F,S,SN",
                                  "hour_rules":[ { "value":"24.0", "until":"24:00"} ]
                                }
                              ]
                    }
                  ]
          }}</v>
      </c>
      <c r="N23" s="103" t="s">
        <v>798</v>
      </c>
      <c r="O23" s="103" t="s">
        <v>712</v>
      </c>
      <c r="P23" s="113">
        <v>0.88059175766114828</v>
      </c>
      <c r="Q23" s="113">
        <v>3.5223670306445931</v>
      </c>
      <c r="R23" s="113">
        <v>3.5223670306445931</v>
      </c>
      <c r="S23" s="113">
        <v>1.7611835153222966</v>
      </c>
      <c r="T23" s="113">
        <v>1.7611835153222966</v>
      </c>
      <c r="U23" s="113">
        <v>1.7611835153222966</v>
      </c>
      <c r="V23" s="113">
        <v>0.28178936245156749</v>
      </c>
      <c r="W23" s="113">
        <v>0.28178936245156749</v>
      </c>
      <c r="X23" s="113">
        <v>0.70447340612891862</v>
      </c>
      <c r="Y23" s="113">
        <v>0.28178936245156749</v>
      </c>
      <c r="Z23" s="113">
        <v>1.7611835153222966</v>
      </c>
      <c r="AA23" s="101" t="s">
        <v>705</v>
      </c>
      <c r="AB23" s="100">
        <f>(INDEX([0]!InfiltrationRates,MATCH($AA23,[0]!InfiltrationBuildingType,FALSE),MATCH($C23,[0]!InfiltrationVintages,FALSE)))</f>
        <v>6.9999999999999999E-4</v>
      </c>
      <c r="AC23" s="102">
        <f>(INDEX([0]!equipment_efficiencies,MATCH("cop",[0]!pump_fan_type,FALSE),MATCH($C23,[0]!EfficiencyVintages,FALSE)))</f>
        <v>2.5</v>
      </c>
      <c r="AD23" s="102">
        <f>(INDEX([0]!equipment_efficiencies,MATCH("fan_motor_eff",[0]!pump_fan_type,FALSE),MATCH($C23,[0]!EfficiencyVintages,FALSE)))</f>
        <v>0.75</v>
      </c>
      <c r="AE23" s="102">
        <f>(INDEX([0]!equipment_efficiencies,MATCH("fan_total_eff",[0]!pump_fan_type,FALSE),MATCH($C23,[0]!EfficiencyVintages,FALSE)))</f>
        <v>0.75</v>
      </c>
      <c r="AF23" s="102">
        <f>(INDEX([0]!equipment_efficiencies,MATCH("pump_eff",[0]!pump_fan_type,FALSE),MATCH($C23,[0]!EfficiencyVintages,FALSE)))</f>
        <v>0.7</v>
      </c>
      <c r="AG23" s="92" t="s">
        <v>714</v>
      </c>
      <c r="AH23" s="92" t="s">
        <v>715</v>
      </c>
      <c r="AI23" s="92">
        <v>19</v>
      </c>
      <c r="AJ23" s="92">
        <v>64000</v>
      </c>
      <c r="AK23" s="92">
        <v>0</v>
      </c>
      <c r="AL23" s="92">
        <v>-100</v>
      </c>
      <c r="AM23" s="92">
        <v>1.1000000000000001</v>
      </c>
      <c r="AN23" s="92">
        <v>1.25</v>
      </c>
      <c r="AO23" s="92">
        <v>1</v>
      </c>
      <c r="AP23" s="92">
        <v>1</v>
      </c>
      <c r="AQ23" s="131">
        <v>60</v>
      </c>
      <c r="AR23" s="92" t="s">
        <v>783</v>
      </c>
      <c r="AS23" s="92">
        <v>0.8</v>
      </c>
      <c r="AT23" s="92" t="s">
        <v>783</v>
      </c>
      <c r="AU23" s="131">
        <v>82</v>
      </c>
      <c r="AV23" s="92">
        <v>0.8</v>
      </c>
    </row>
    <row r="24" spans="1:48" s="94" customFormat="1" ht="30.75" customHeight="1" x14ac:dyDescent="0.25">
      <c r="A24" s="130" t="str">
        <f>CONCATENATE(Table1[[#This Row],[building_type]],"_",Table1[[#This Row],[vintage_name]])</f>
        <v>Training Building_1980-2004</v>
      </c>
      <c r="B24" s="104" t="s">
        <v>548</v>
      </c>
      <c r="C24" s="100" t="s">
        <v>14</v>
      </c>
      <c r="D24" s="124" t="str">
        <f>(INDEX([0]!BuildingData,MATCH($B24,[0]!CLBuildingTypes,FALSE),MATCH("model_file_name",[0]!BuildingInformation,FALSE)))</f>
        <v>training_building.osm</v>
      </c>
      <c r="E24" s="103" t="str">
        <f>(INDEX([0]!BuildingData,MATCH($B24,[0]!CLBuildingTypes,FALSE),MATCH("building_source",[0]!BuildingInformation,FALSE)))</f>
        <v>Trenton Training B34</v>
      </c>
      <c r="F24" s="129">
        <v>1</v>
      </c>
      <c r="G24" s="100">
        <v>4831</v>
      </c>
      <c r="H24" s="102">
        <v>4831</v>
      </c>
      <c r="I24" s="100">
        <v>0</v>
      </c>
      <c r="J24" s="103" t="s">
        <v>780</v>
      </c>
      <c r="K24" s="103" t="str">
        <f>(INDEX(Table9[schedule_string],MATCH(Table1[[#This Row],[heating_sched_name]],schedule_names,FALSE),MATCH("schedule_string",Table9[[#Headers],[schedule_string]],FALSE)))</f>
        <v>{"sch":{"name":"always 21",
                  "type":"TEMPERATURE",
                  "period_rules":[ {  "start":"Jan-31","end":"Dec-31",
                      "day_rules":[
                                { "days" :"M,T,W,T,F,S,SN",
                                  "hour_rules":[ { "value":"21.0", "until":"24:00"} ]
                                }
                              ]
                    }
                  ]
          }}</v>
      </c>
      <c r="L24" s="103" t="s">
        <v>781</v>
      </c>
      <c r="M24" s="103" t="str">
        <f>(INDEX(Table9[schedule_string],MATCH(Table1[[#This Row],[cool_sched_name]],schedule_names,FALSE),MATCH("schedule_string",Table9[[#Headers],[schedule_string]],FALSE)))</f>
        <v>{"sch":{"name":"always 24",
                  "type":"TEMPERATURE",
                  "period_rules":[ {  "start":"Jan-31","end":"Dec-31",
                      "day_rules":[
                                { "days" :"M,T,W,T,F,S,SN",
                                  "hour_rules":[ { "value":"24.0", "until":"24:00"} ]
                                }
                              ]
                    }
                  ]
          }}</v>
      </c>
      <c r="N24" s="103" t="s">
        <v>798</v>
      </c>
      <c r="O24" s="103" t="s">
        <v>712</v>
      </c>
      <c r="P24" s="112">
        <v>3.5223670306445931</v>
      </c>
      <c r="Q24" s="112">
        <v>3.170130327580134</v>
      </c>
      <c r="R24" s="112">
        <v>3.170130327580134</v>
      </c>
      <c r="S24" s="112">
        <v>1.7611835153222966</v>
      </c>
      <c r="T24" s="112">
        <v>1.7611835153222966</v>
      </c>
      <c r="U24" s="112">
        <v>1.7611835153222966</v>
      </c>
      <c r="V24" s="112">
        <v>0.3170130327580134</v>
      </c>
      <c r="W24" s="112">
        <v>0.3170130327580134</v>
      </c>
      <c r="X24" s="112">
        <v>0.70447340612891862</v>
      </c>
      <c r="Y24" s="112">
        <v>0.3170130327580134</v>
      </c>
      <c r="Z24" s="112">
        <v>1.7611835153222966</v>
      </c>
      <c r="AA24" s="101" t="s">
        <v>22</v>
      </c>
      <c r="AB24" s="100">
        <f>(INDEX([0]!InfiltrationRates,MATCH($AA24,[0]!InfiltrationBuildingType,FALSE),MATCH($C24,[0]!InfiltrationVintages,FALSE)))</f>
        <v>3.5E-4</v>
      </c>
      <c r="AC24" s="102">
        <f>(INDEX([0]!equipment_efficiencies,MATCH("cop",[0]!pump_fan_type,FALSE),MATCH($C24,[0]!EfficiencyVintages,FALSE)))</f>
        <v>3</v>
      </c>
      <c r="AD24" s="102">
        <f>(INDEX([0]!equipment_efficiencies,MATCH("fan_motor_eff",[0]!pump_fan_type,FALSE),MATCH($C24,[0]!EfficiencyVintages,FALSE)))</f>
        <v>0.879</v>
      </c>
      <c r="AE24" s="102">
        <f>(INDEX([0]!equipment_efficiencies,MATCH("fan_total_eff",[0]!pump_fan_type,FALSE),MATCH($C24,[0]!EfficiencyVintages,FALSE)))</f>
        <v>0.75</v>
      </c>
      <c r="AF24" s="102">
        <f>(INDEX([0]!equipment_efficiencies,MATCH("pump_eff",[0]!pump_fan_type,FALSE),MATCH($C24,[0]!EfficiencyVintages,FALSE)))</f>
        <v>0.7</v>
      </c>
      <c r="AG24" s="92" t="s">
        <v>714</v>
      </c>
      <c r="AH24" s="92" t="s">
        <v>715</v>
      </c>
      <c r="AI24" s="92">
        <v>19</v>
      </c>
      <c r="AJ24" s="92">
        <v>64000</v>
      </c>
      <c r="AK24" s="92">
        <v>0</v>
      </c>
      <c r="AL24" s="92">
        <v>-100</v>
      </c>
      <c r="AM24" s="92">
        <v>1.1000000000000001</v>
      </c>
      <c r="AN24" s="92">
        <v>1.25</v>
      </c>
      <c r="AO24" s="92">
        <v>1</v>
      </c>
      <c r="AP24" s="92">
        <v>1</v>
      </c>
      <c r="AQ24" s="131">
        <v>60</v>
      </c>
      <c r="AR24" s="92" t="s">
        <v>783</v>
      </c>
      <c r="AS24" s="92">
        <v>0.8</v>
      </c>
      <c r="AT24" s="92" t="s">
        <v>783</v>
      </c>
      <c r="AU24" s="131">
        <v>82</v>
      </c>
      <c r="AV24" s="92">
        <v>0.8</v>
      </c>
    </row>
    <row r="25" spans="1:48" s="94" customFormat="1" ht="30.75" customHeight="1" x14ac:dyDescent="0.25">
      <c r="A25" s="130" t="str">
        <f>CONCATENATE(Table1[[#This Row],[building_type]],"_",Table1[[#This Row],[vintage_name]])</f>
        <v>Training Building_2005-2014</v>
      </c>
      <c r="B25" s="104" t="s">
        <v>548</v>
      </c>
      <c r="C25" s="100" t="s">
        <v>547</v>
      </c>
      <c r="D25" s="124" t="str">
        <f>(INDEX([0]!BuildingData,MATCH($B25,[0]!CLBuildingTypes,FALSE),MATCH("model_file_name",[0]!BuildingInformation,FALSE)))</f>
        <v>training_building.osm</v>
      </c>
      <c r="E25" s="103" t="str">
        <f>(INDEX([0]!BuildingData,MATCH($B25,[0]!CLBuildingTypes,FALSE),MATCH("building_source",[0]!BuildingInformation,FALSE)))</f>
        <v>Trenton Training B34</v>
      </c>
      <c r="F25" s="129">
        <v>1</v>
      </c>
      <c r="G25" s="100">
        <v>1869</v>
      </c>
      <c r="H25" s="102">
        <v>1869</v>
      </c>
      <c r="I25" s="100">
        <v>0</v>
      </c>
      <c r="J25" s="103" t="s">
        <v>780</v>
      </c>
      <c r="K25" s="103" t="str">
        <f>(INDEX(Table9[schedule_string],MATCH(Table1[[#This Row],[heating_sched_name]],schedule_names,FALSE),MATCH("schedule_string",Table9[[#Headers],[schedule_string]],FALSE)))</f>
        <v>{"sch":{"name":"always 21",
                  "type":"TEMPERATURE",
                  "period_rules":[ {  "start":"Jan-31","end":"Dec-31",
                      "day_rules":[
                                { "days" :"M,T,W,T,F,S,SN",
                                  "hour_rules":[ { "value":"21.0", "until":"24:00"} ]
                                }
                              ]
                    }
                  ]
          }}</v>
      </c>
      <c r="L25" s="103" t="s">
        <v>781</v>
      </c>
      <c r="M25" s="103" t="str">
        <f>(INDEX(Table9[schedule_string],MATCH(Table1[[#This Row],[cool_sched_name]],schedule_names,FALSE),MATCH("schedule_string",Table9[[#Headers],[schedule_string]],FALSE)))</f>
        <v>{"sch":{"name":"always 24",
                  "type":"TEMPERATURE",
                  "period_rules":[ {  "start":"Jan-31","end":"Dec-31",
                      "day_rules":[
                                { "days" :"M,T,W,T,F,S,SN",
                                  "hour_rules":[ { "value":"24.0", "until":"24:00"} ]
                                }
                              ]
                    }
                  ]
          }}</v>
      </c>
      <c r="N25" s="103" t="s">
        <v>798</v>
      </c>
      <c r="O25" s="103" t="s">
        <v>712</v>
      </c>
      <c r="P25" s="112">
        <v>5.2835505459668894</v>
      </c>
      <c r="Q25" s="112">
        <v>4.5790771398379713</v>
      </c>
      <c r="R25" s="112">
        <v>4.5790771398379713</v>
      </c>
      <c r="S25" s="112">
        <v>1.7611835153222966</v>
      </c>
      <c r="T25" s="112">
        <v>1.7611835153222966</v>
      </c>
      <c r="U25" s="112">
        <v>1.7611835153222966</v>
      </c>
      <c r="V25" s="112">
        <v>0.3170130327580134</v>
      </c>
      <c r="W25" s="112">
        <v>0.3170130327580134</v>
      </c>
      <c r="X25" s="112">
        <v>0.70447340612891862</v>
      </c>
      <c r="Y25" s="112">
        <v>0.3170130327580134</v>
      </c>
      <c r="Z25" s="112">
        <v>1.7611835153222966</v>
      </c>
      <c r="AA25" s="101" t="s">
        <v>22</v>
      </c>
      <c r="AB25" s="100">
        <f>(INDEX([0]!InfiltrationRates,MATCH($AA25,[0]!InfiltrationBuildingType,FALSE),MATCH($C25,[0]!InfiltrationVintages,FALSE)))</f>
        <v>2.0000000000000001E-4</v>
      </c>
      <c r="AC25" s="102">
        <f>(INDEX([0]!equipment_efficiencies,MATCH("cop",[0]!pump_fan_type,FALSE),MATCH($C25,[0]!EfficiencyVintages,FALSE)))</f>
        <v>3.5</v>
      </c>
      <c r="AD25" s="102">
        <f>(INDEX([0]!equipment_efficiencies,MATCH("fan_motor_eff",[0]!pump_fan_type,FALSE),MATCH($C25,[0]!EfficiencyVintages,FALSE)))</f>
        <v>0.879</v>
      </c>
      <c r="AE25" s="102">
        <f>(INDEX([0]!equipment_efficiencies,MATCH("fan_total_eff",[0]!pump_fan_type,FALSE),MATCH($C25,[0]!EfficiencyVintages,FALSE)))</f>
        <v>0.8</v>
      </c>
      <c r="AF25" s="102">
        <f>(INDEX([0]!equipment_efficiencies,MATCH("pump_eff",[0]!pump_fan_type,FALSE),MATCH($C25,[0]!EfficiencyVintages,FALSE)))</f>
        <v>0.7</v>
      </c>
      <c r="AG25" s="92" t="s">
        <v>714</v>
      </c>
      <c r="AH25" s="92" t="s">
        <v>715</v>
      </c>
      <c r="AI25" s="92">
        <v>19</v>
      </c>
      <c r="AJ25" s="92">
        <v>64000</v>
      </c>
      <c r="AK25" s="92">
        <v>0</v>
      </c>
      <c r="AL25" s="92">
        <v>-100</v>
      </c>
      <c r="AM25" s="92">
        <v>1.1000000000000001</v>
      </c>
      <c r="AN25" s="92">
        <v>1.25</v>
      </c>
      <c r="AO25" s="92">
        <v>1</v>
      </c>
      <c r="AP25" s="92">
        <v>1</v>
      </c>
      <c r="AQ25" s="131">
        <v>60</v>
      </c>
      <c r="AR25" s="92" t="s">
        <v>783</v>
      </c>
      <c r="AS25" s="92">
        <v>0.8</v>
      </c>
      <c r="AT25" s="92" t="s">
        <v>783</v>
      </c>
      <c r="AU25" s="131">
        <v>82</v>
      </c>
      <c r="AV25" s="92">
        <v>0.8</v>
      </c>
    </row>
    <row r="26" spans="1:48" s="94" customFormat="1" ht="30.75" customHeight="1" x14ac:dyDescent="0.25">
      <c r="A26" s="130" t="str">
        <f>CONCATENATE(Table1[[#This Row],[building_type]],"_",Table1[[#This Row],[vintage_name]])</f>
        <v>Training Building_pre-1960</v>
      </c>
      <c r="B26" s="104" t="s">
        <v>548</v>
      </c>
      <c r="C26" s="100" t="s">
        <v>12</v>
      </c>
      <c r="D26" s="124" t="str">
        <f>(INDEX([0]!BuildingData,MATCH($B26,[0]!CLBuildingTypes,FALSE),MATCH("model_file_name",[0]!BuildingInformation,FALSE)))</f>
        <v>training_building.osm</v>
      </c>
      <c r="E26" s="103" t="str">
        <f>(INDEX([0]!BuildingData,MATCH($B26,[0]!CLBuildingTypes,FALSE),MATCH("building_source",[0]!BuildingInformation,FALSE)))</f>
        <v>Trenton Training B34</v>
      </c>
      <c r="F26" s="129">
        <v>2</v>
      </c>
      <c r="G26" s="100">
        <v>6831</v>
      </c>
      <c r="H26" s="102">
        <v>6831</v>
      </c>
      <c r="I26" s="100">
        <v>0</v>
      </c>
      <c r="J26" s="103" t="s">
        <v>780</v>
      </c>
      <c r="K26" s="103" t="str">
        <f>(INDEX(Table9[schedule_string],MATCH(Table1[[#This Row],[heating_sched_name]],schedule_names,FALSE),MATCH("schedule_string",Table9[[#Headers],[schedule_string]],FALSE)))</f>
        <v>{"sch":{"name":"always 21",
                  "type":"TEMPERATURE",
                  "period_rules":[ {  "start":"Jan-31","end":"Dec-31",
                      "day_rules":[
                                { "days" :"M,T,W,T,F,S,SN",
                                  "hour_rules":[ { "value":"21.0", "until":"24:00"} ]
                                }
                              ]
                    }
                  ]
          }}</v>
      </c>
      <c r="L26" s="103" t="s">
        <v>781</v>
      </c>
      <c r="M26" s="103" t="str">
        <f>(INDEX(Table9[schedule_string],MATCH(Table1[[#This Row],[cool_sched_name]],schedule_names,FALSE),MATCH("schedule_string",Table9[[#Headers],[schedule_string]],FALSE)))</f>
        <v>{"sch":{"name":"always 24",
                  "type":"TEMPERATURE",
                  "period_rules":[ {  "start":"Jan-31","end":"Dec-31",
                      "day_rules":[
                                { "days" :"M,T,W,T,F,S,SN",
                                  "hour_rules":[ { "value":"24.0", "until":"24:00"} ]
                                }
                              ]
                    }
                  ]
          }}</v>
      </c>
      <c r="N26" s="103" t="s">
        <v>798</v>
      </c>
      <c r="O26" s="103" t="s">
        <v>712</v>
      </c>
      <c r="P26" s="113">
        <v>1.7611835153222966</v>
      </c>
      <c r="Q26" s="113">
        <v>2.1134202183867559</v>
      </c>
      <c r="R26" s="113">
        <v>2.1134202183867559</v>
      </c>
      <c r="S26" s="113">
        <v>1.7611835153222966</v>
      </c>
      <c r="T26" s="113">
        <v>1.7611835153222966</v>
      </c>
      <c r="U26" s="113">
        <v>1.7611835153222966</v>
      </c>
      <c r="V26" s="113">
        <v>0.28178936245156749</v>
      </c>
      <c r="W26" s="113">
        <v>0.28178936245156749</v>
      </c>
      <c r="X26" s="113">
        <v>0.70447340612891862</v>
      </c>
      <c r="Y26" s="113">
        <v>0.28178936245156749</v>
      </c>
      <c r="Z26" s="113">
        <v>1.7611835153222966</v>
      </c>
      <c r="AA26" s="101" t="s">
        <v>22</v>
      </c>
      <c r="AB26" s="100">
        <f>(INDEX([0]!InfiltrationRates,MATCH($AA26,[0]!InfiltrationBuildingType,FALSE),MATCH($C26,[0]!InfiltrationVintages,FALSE)))</f>
        <v>6.9999999999999999E-4</v>
      </c>
      <c r="AC26" s="102">
        <f>(INDEX([0]!equipment_efficiencies,MATCH("cop",[0]!pump_fan_type,FALSE),MATCH($C26,[0]!EfficiencyVintages,FALSE)))</f>
        <v>2.5</v>
      </c>
      <c r="AD26" s="102">
        <f>(INDEX([0]!equipment_efficiencies,MATCH("fan_motor_eff",[0]!pump_fan_type,FALSE),MATCH($C26,[0]!EfficiencyVintages,FALSE)))</f>
        <v>0.75</v>
      </c>
      <c r="AE26" s="102">
        <f>(INDEX([0]!equipment_efficiencies,MATCH("fan_total_eff",[0]!pump_fan_type,FALSE),MATCH($C26,[0]!EfficiencyVintages,FALSE)))</f>
        <v>0.75</v>
      </c>
      <c r="AF26" s="102">
        <f>(INDEX([0]!equipment_efficiencies,MATCH("pump_eff",[0]!pump_fan_type,FALSE),MATCH($C26,[0]!EfficiencyVintages,FALSE)))</f>
        <v>0.7</v>
      </c>
      <c r="AG26" s="92" t="s">
        <v>714</v>
      </c>
      <c r="AH26" s="92" t="s">
        <v>715</v>
      </c>
      <c r="AI26" s="92">
        <v>19</v>
      </c>
      <c r="AJ26" s="92">
        <v>64000</v>
      </c>
      <c r="AK26" s="92">
        <v>0</v>
      </c>
      <c r="AL26" s="92">
        <v>-100</v>
      </c>
      <c r="AM26" s="92">
        <v>1.1000000000000001</v>
      </c>
      <c r="AN26" s="92">
        <v>1.25</v>
      </c>
      <c r="AO26" s="92">
        <v>1</v>
      </c>
      <c r="AP26" s="92">
        <v>1</v>
      </c>
      <c r="AQ26" s="131">
        <v>60</v>
      </c>
      <c r="AR26" s="92" t="s">
        <v>783</v>
      </c>
      <c r="AS26" s="92">
        <v>0.8</v>
      </c>
      <c r="AT26" s="92" t="s">
        <v>783</v>
      </c>
      <c r="AU26" s="131">
        <v>82</v>
      </c>
      <c r="AV26" s="92">
        <v>0.8</v>
      </c>
    </row>
    <row r="27" spans="1:48" s="100" customFormat="1" ht="30.75" customHeight="1" x14ac:dyDescent="0.25">
      <c r="A27" s="130" t="str">
        <f>CONCATENATE(Table1[[#This Row],[building_type]],"_",Table1[[#This Row],[vintage_name]])</f>
        <v>Vehicle Garage_1980-2004</v>
      </c>
      <c r="B27" s="104" t="s">
        <v>1</v>
      </c>
      <c r="C27" s="100" t="s">
        <v>14</v>
      </c>
      <c r="D27" s="124" t="str">
        <f>(INDEX([0]!BuildingData,MATCH($B27,[0]!CLBuildingTypes,FALSE),MATCH("model_file_name",[0]!BuildingInformation,FALSE)))</f>
        <v>vehicle_garage.osm</v>
      </c>
      <c r="E27" s="103" t="str">
        <f>(INDEX([0]!BuildingData,MATCH($B27,[0]!CLBuildingTypes,FALSE),MATCH("building_source",[0]!BuildingInformation,FALSE)))</f>
        <v>B624</v>
      </c>
      <c r="F27" s="129">
        <v>10</v>
      </c>
      <c r="G27" s="100">
        <v>12254</v>
      </c>
      <c r="H27" s="102">
        <v>11811</v>
      </c>
      <c r="I27" s="100">
        <v>0</v>
      </c>
      <c r="J27" s="103" t="s">
        <v>780</v>
      </c>
      <c r="K27" s="103" t="str">
        <f>(INDEX(Table9[schedule_string],MATCH(Table1[[#This Row],[heating_sched_name]],schedule_names,FALSE),MATCH("schedule_string",Table9[[#Headers],[schedule_string]],FALSE)))</f>
        <v>{"sch":{"name":"always 21",
                  "type":"TEMPERATURE",
                  "period_rules":[ {  "start":"Jan-31","end":"Dec-31",
                      "day_rules":[
                                { "days" :"M,T,W,T,F,S,SN",
                                  "hour_rules":[ { "value":"21.0", "until":"24:00"} ]
                                }
                              ]
                    }
                  ]
          }}</v>
      </c>
      <c r="L27" s="103" t="s">
        <v>781</v>
      </c>
      <c r="M27" s="103" t="str">
        <f>(INDEX(Table9[schedule_string],MATCH(Table1[[#This Row],[cool_sched_name]],schedule_names,FALSE),MATCH("schedule_string",Table9[[#Headers],[schedule_string]],FALSE)))</f>
        <v>{"sch":{"name":"always 24",
                  "type":"TEMPERATURE",
                  "period_rules":[ {  "start":"Jan-31","end":"Dec-31",
                      "day_rules":[
                                { "days" :"M,T,W,T,F,S,SN",
                                  "hour_rules":[ { "value":"24.0", "until":"24:00"} ]
                                }
                              ]
                    }
                  ]
          }}</v>
      </c>
      <c r="N27" s="103" t="s">
        <v>798</v>
      </c>
      <c r="O27" s="103" t="s">
        <v>712</v>
      </c>
      <c r="P27" s="112">
        <v>2.6417752729834447</v>
      </c>
      <c r="Q27" s="112">
        <v>3.170130327580134</v>
      </c>
      <c r="R27" s="112">
        <v>3.170130327580134</v>
      </c>
      <c r="S27" s="112">
        <v>1.7611835153222966</v>
      </c>
      <c r="T27" s="112">
        <v>1.7611835153222966</v>
      </c>
      <c r="U27" s="112">
        <v>1.7611835153222966</v>
      </c>
      <c r="V27" s="112">
        <v>0.3170130327580134</v>
      </c>
      <c r="W27" s="112">
        <v>0.3170130327580134</v>
      </c>
      <c r="X27" s="112">
        <v>0.70447340612891862</v>
      </c>
      <c r="Y27" s="112">
        <v>0.3170130327580134</v>
      </c>
      <c r="Z27" s="112">
        <v>1.7611835153222966</v>
      </c>
      <c r="AA27" s="101" t="s">
        <v>3</v>
      </c>
      <c r="AB27" s="100">
        <f>(INDEX([0]!InfiltrationRates,MATCH($AA27,[0]!InfiltrationBuildingType,FALSE),MATCH($C27,[0]!InfiltrationVintages,FALSE)))</f>
        <v>4.4999999999999999E-4</v>
      </c>
      <c r="AC27" s="102">
        <f>(INDEX([0]!equipment_efficiencies,MATCH("cop",[0]!pump_fan_type,FALSE),MATCH($C27,[0]!EfficiencyVintages,FALSE)))</f>
        <v>3</v>
      </c>
      <c r="AD27" s="102">
        <f>(INDEX([0]!equipment_efficiencies,MATCH("fan_motor_eff",[0]!pump_fan_type,FALSE),MATCH($C27,[0]!EfficiencyVintages,FALSE)))</f>
        <v>0.879</v>
      </c>
      <c r="AE27" s="102">
        <f>(INDEX([0]!equipment_efficiencies,MATCH("fan_total_eff",[0]!pump_fan_type,FALSE),MATCH($C27,[0]!EfficiencyVintages,FALSE)))</f>
        <v>0.75</v>
      </c>
      <c r="AF27" s="102">
        <f>(INDEX([0]!equipment_efficiencies,MATCH("pump_eff",[0]!pump_fan_type,FALSE),MATCH($C27,[0]!EfficiencyVintages,FALSE)))</f>
        <v>0.7</v>
      </c>
      <c r="AG27" s="100" t="s">
        <v>714</v>
      </c>
      <c r="AH27" s="100" t="s">
        <v>715</v>
      </c>
      <c r="AI27" s="100">
        <v>19</v>
      </c>
      <c r="AJ27" s="100">
        <v>64000</v>
      </c>
      <c r="AK27" s="100">
        <v>0</v>
      </c>
      <c r="AL27" s="100">
        <v>-100</v>
      </c>
      <c r="AM27" s="100">
        <v>1.1000000000000001</v>
      </c>
      <c r="AN27" s="100">
        <v>1.25</v>
      </c>
      <c r="AO27" s="100">
        <v>1</v>
      </c>
      <c r="AP27" s="100">
        <v>1</v>
      </c>
      <c r="AQ27" s="132">
        <v>60</v>
      </c>
      <c r="AR27" s="100" t="s">
        <v>783</v>
      </c>
      <c r="AS27" s="92">
        <v>0.8</v>
      </c>
      <c r="AT27" s="92" t="s">
        <v>783</v>
      </c>
      <c r="AU27" s="132">
        <v>82</v>
      </c>
      <c r="AV27" s="92">
        <v>0.8</v>
      </c>
    </row>
    <row r="28" spans="1:48" s="100" customFormat="1" ht="30.75" customHeight="1" x14ac:dyDescent="0.25">
      <c r="A28" s="130" t="str">
        <f>CONCATENATE(Table1[[#This Row],[building_type]],"_",Table1[[#This Row],[vintage_name]])</f>
        <v>Vehicle Garage_pre-1960</v>
      </c>
      <c r="B28" s="104" t="s">
        <v>1</v>
      </c>
      <c r="C28" s="100" t="s">
        <v>12</v>
      </c>
      <c r="D28" s="124" t="str">
        <f>(INDEX([0]!BuildingData,MATCH($B28,[0]!CLBuildingTypes,FALSE),MATCH("model_file_name",[0]!BuildingInformation,FALSE)))</f>
        <v>vehicle_garage.osm</v>
      </c>
      <c r="E28" s="103" t="str">
        <f>(INDEX([0]!BuildingData,MATCH($B28,[0]!CLBuildingTypes,FALSE),MATCH("building_source",[0]!BuildingInformation,FALSE)))</f>
        <v>B624</v>
      </c>
      <c r="F28" s="129">
        <v>3</v>
      </c>
      <c r="G28" s="100">
        <v>5245.6</v>
      </c>
      <c r="H28" s="102">
        <v>5220</v>
      </c>
      <c r="I28" s="100">
        <v>0</v>
      </c>
      <c r="J28" s="103" t="s">
        <v>780</v>
      </c>
      <c r="K28" s="103" t="str">
        <f>(INDEX(Table9[schedule_string],MATCH(Table1[[#This Row],[heating_sched_name]],schedule_names,FALSE),MATCH("schedule_string",Table9[[#Headers],[schedule_string]],FALSE)))</f>
        <v>{"sch":{"name":"always 21",
                  "type":"TEMPERATURE",
                  "period_rules":[ {  "start":"Jan-31","end":"Dec-31",
                      "day_rules":[
                                { "days" :"M,T,W,T,F,S,SN",
                                  "hour_rules":[ { "value":"21.0", "until":"24:00"} ]
                                }
                              ]
                    }
                  ]
          }}</v>
      </c>
      <c r="L28" s="103" t="s">
        <v>781</v>
      </c>
      <c r="M28" s="103" t="str">
        <f>(INDEX(Table9[schedule_string],MATCH(Table1[[#This Row],[cool_sched_name]],schedule_names,FALSE),MATCH("schedule_string",Table9[[#Headers],[schedule_string]],FALSE)))</f>
        <v>{"sch":{"name":"always 24",
                  "type":"TEMPERATURE",
                  "period_rules":[ {  "start":"Jan-31","end":"Dec-31",
                      "day_rules":[
                                { "days" :"M,T,W,T,F,S,SN",
                                  "hour_rules":[ { "value":"24.0", "until":"24:00"} ]
                                }
                              ]
                    }
                  ]
          }}</v>
      </c>
      <c r="N28" s="103" t="s">
        <v>798</v>
      </c>
      <c r="O28" s="103" t="s">
        <v>712</v>
      </c>
      <c r="P28" s="113">
        <v>1.7611835153222966</v>
      </c>
      <c r="Q28" s="113">
        <v>2.1134202183867559</v>
      </c>
      <c r="R28" s="113">
        <v>2.1134202183867559</v>
      </c>
      <c r="S28" s="113">
        <v>1.7611835153222966</v>
      </c>
      <c r="T28" s="113">
        <v>1.7611835153222966</v>
      </c>
      <c r="U28" s="113">
        <v>1.7611835153222966</v>
      </c>
      <c r="V28" s="113">
        <v>0.28178936245156749</v>
      </c>
      <c r="W28" s="113">
        <v>0.28178936245156749</v>
      </c>
      <c r="X28" s="113">
        <v>0.70447340612891862</v>
      </c>
      <c r="Y28" s="113">
        <v>0.28178936245156749</v>
      </c>
      <c r="Z28" s="113">
        <v>1.7611835153222966</v>
      </c>
      <c r="AA28" s="101" t="s">
        <v>3</v>
      </c>
      <c r="AB28" s="100">
        <f>(INDEX([0]!InfiltrationRates,MATCH($AA28,[0]!InfiltrationBuildingType,FALSE),MATCH($C28,[0]!InfiltrationVintages,FALSE)))</f>
        <v>8.0000000000000004E-4</v>
      </c>
      <c r="AC28" s="102">
        <f>(INDEX([0]!equipment_efficiencies,MATCH("cop",[0]!pump_fan_type,FALSE),MATCH($C28,[0]!EfficiencyVintages,FALSE)))</f>
        <v>2.5</v>
      </c>
      <c r="AD28" s="102">
        <f>(INDEX([0]!equipment_efficiencies,MATCH("fan_motor_eff",[0]!pump_fan_type,FALSE),MATCH($C28,[0]!EfficiencyVintages,FALSE)))</f>
        <v>0.75</v>
      </c>
      <c r="AE28" s="102">
        <f>(INDEX([0]!equipment_efficiencies,MATCH("fan_total_eff",[0]!pump_fan_type,FALSE),MATCH($C28,[0]!EfficiencyVintages,FALSE)))</f>
        <v>0.75</v>
      </c>
      <c r="AF28" s="102">
        <f>(INDEX([0]!equipment_efficiencies,MATCH("pump_eff",[0]!pump_fan_type,FALSE),MATCH($C28,[0]!EfficiencyVintages,FALSE)))</f>
        <v>0.7</v>
      </c>
      <c r="AG28" s="100" t="s">
        <v>714</v>
      </c>
      <c r="AH28" s="100" t="s">
        <v>715</v>
      </c>
      <c r="AI28" s="100">
        <v>19</v>
      </c>
      <c r="AJ28" s="100">
        <v>64000</v>
      </c>
      <c r="AK28" s="100">
        <v>0</v>
      </c>
      <c r="AL28" s="100">
        <v>-100</v>
      </c>
      <c r="AM28" s="100">
        <v>1.1000000000000001</v>
      </c>
      <c r="AN28" s="100">
        <v>1.25</v>
      </c>
      <c r="AO28" s="100">
        <v>1</v>
      </c>
      <c r="AP28" s="100">
        <v>1</v>
      </c>
      <c r="AQ28" s="132">
        <v>60</v>
      </c>
      <c r="AR28" s="100" t="s">
        <v>783</v>
      </c>
      <c r="AS28" s="92">
        <v>0.8</v>
      </c>
      <c r="AT28" s="92" t="s">
        <v>783</v>
      </c>
      <c r="AU28" s="132">
        <v>82</v>
      </c>
      <c r="AV28" s="92">
        <v>0.8</v>
      </c>
    </row>
  </sheetData>
  <sortState ref="B2:AA38">
    <sortCondition ref="B2:B38"/>
  </sortState>
  <dataValidations count="6">
    <dataValidation type="list" allowBlank="1" showInputMessage="1" showErrorMessage="1" promptTitle="Cold Lake Building Types" prompt="Available building types. Edit Indexes Sheet to add more. " sqref="B2:B1048576">
      <formula1>CLBuildingTypes</formula1>
    </dataValidation>
    <dataValidation type="list" allowBlank="1" showInputMessage="1" showErrorMessage="1" sqref="AA2:AA1048576">
      <formula1>InfiltrationBuildingType</formula1>
    </dataValidation>
    <dataValidation type="list" allowBlank="1" showInputMessage="1" showErrorMessage="1" sqref="C2:C1048576 I29:I1048576 G29:G1048576">
      <formula1>CLVintages</formula1>
    </dataValidation>
    <dataValidation type="list" allowBlank="1" showInputMessage="1" showErrorMessage="1" sqref="O2:O28">
      <formula1>BTAPConstructionSets</formula1>
    </dataValidation>
    <dataValidation type="list" allowBlank="1" showInputMessage="1" showErrorMessage="1" sqref="J2:J28 L2:L28">
      <formula1>schedule_names</formula1>
    </dataValidation>
    <dataValidation type="decimal" allowBlank="1" showInputMessage="1" showErrorMessage="1" sqref="I2:I28 G2:G28">
      <formula1>0</formula1>
      <formula2>9.99999999999999E+35</formula2>
    </dataValidation>
  </dataValidations>
  <printOptions gridLines="1"/>
  <pageMargins left="0.70866141732283472" right="0.70866141732283472" top="0.74803149606299213" bottom="0.74803149606299213" header="0.31496062992125984" footer="0.31496062992125984"/>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Indexes!$A$28:$A$39</xm:f>
          </x14:formula1>
          <xm:sqref>AT2:AT28</xm:sqref>
        </x14:dataValidation>
        <x14:dataValidation type="list" allowBlank="1" showInputMessage="1" showErrorMessage="1">
          <x14:formula1>
            <xm:f>Indexes!$A$42:$A$54</xm:f>
          </x14:formula1>
          <xm:sqref>AR2</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pageSetUpPr fitToPage="1"/>
  </sheetPr>
  <dimension ref="A1:S88"/>
  <sheetViews>
    <sheetView workbookViewId="0">
      <selection activeCell="I32" sqref="I32"/>
    </sheetView>
  </sheetViews>
  <sheetFormatPr defaultRowHeight="12.75" x14ac:dyDescent="0.2"/>
  <cols>
    <col min="1" max="1" width="36.85546875" style="1" customWidth="1"/>
    <col min="2" max="2" width="17.85546875" style="1" customWidth="1"/>
    <col min="3" max="3" width="16.7109375" style="1" customWidth="1"/>
    <col min="4" max="4" width="16.85546875" style="1" customWidth="1"/>
    <col min="5" max="5" width="19.28515625" style="1" customWidth="1"/>
    <col min="6" max="6" width="9.140625" style="1" customWidth="1"/>
    <col min="7" max="8" width="16.28515625" style="1" customWidth="1"/>
    <col min="9" max="9" width="33.85546875" style="1" customWidth="1"/>
    <col min="10" max="13" width="16.28515625" style="1" customWidth="1"/>
    <col min="14" max="14" width="24.7109375" style="1" customWidth="1"/>
    <col min="15" max="15" width="7.7109375" style="1" customWidth="1"/>
    <col min="16" max="18" width="9.140625" style="1"/>
    <col min="19" max="19" width="10.28515625" style="1" customWidth="1"/>
    <col min="20" max="23" width="16.28515625" style="1" customWidth="1"/>
    <col min="24" max="259" width="9.140625" style="1"/>
    <col min="260" max="260" width="27.5703125" style="1" customWidth="1"/>
    <col min="261" max="261" width="6.140625" style="1" customWidth="1"/>
    <col min="262" max="262" width="7.7109375" style="1" customWidth="1"/>
    <col min="263" max="263" width="9.42578125" style="1" customWidth="1"/>
    <col min="264" max="264" width="9.140625" style="1"/>
    <col min="265" max="265" width="8.85546875" style="1" customWidth="1"/>
    <col min="266" max="269" width="16.28515625" style="1" customWidth="1"/>
    <col min="270" max="270" width="24.7109375" style="1" customWidth="1"/>
    <col min="271" max="271" width="7.7109375" style="1" customWidth="1"/>
    <col min="272" max="274" width="9.140625" style="1"/>
    <col min="275" max="275" width="10.28515625" style="1" customWidth="1"/>
    <col min="276" max="279" width="16.28515625" style="1" customWidth="1"/>
    <col min="280" max="515" width="9.140625" style="1"/>
    <col min="516" max="516" width="27.5703125" style="1" customWidth="1"/>
    <col min="517" max="517" width="6.140625" style="1" customWidth="1"/>
    <col min="518" max="518" width="7.7109375" style="1" customWidth="1"/>
    <col min="519" max="519" width="9.42578125" style="1" customWidth="1"/>
    <col min="520" max="520" width="9.140625" style="1"/>
    <col min="521" max="521" width="8.85546875" style="1" customWidth="1"/>
    <col min="522" max="525" width="16.28515625" style="1" customWidth="1"/>
    <col min="526" max="526" width="24.7109375" style="1" customWidth="1"/>
    <col min="527" max="527" width="7.7109375" style="1" customWidth="1"/>
    <col min="528" max="530" width="9.140625" style="1"/>
    <col min="531" max="531" width="10.28515625" style="1" customWidth="1"/>
    <col min="532" max="535" width="16.28515625" style="1" customWidth="1"/>
    <col min="536" max="771" width="9.140625" style="1"/>
    <col min="772" max="772" width="27.5703125" style="1" customWidth="1"/>
    <col min="773" max="773" width="6.140625" style="1" customWidth="1"/>
    <col min="774" max="774" width="7.7109375" style="1" customWidth="1"/>
    <col min="775" max="775" width="9.42578125" style="1" customWidth="1"/>
    <col min="776" max="776" width="9.140625" style="1"/>
    <col min="777" max="777" width="8.85546875" style="1" customWidth="1"/>
    <col min="778" max="781" width="16.28515625" style="1" customWidth="1"/>
    <col min="782" max="782" width="24.7109375" style="1" customWidth="1"/>
    <col min="783" max="783" width="7.7109375" style="1" customWidth="1"/>
    <col min="784" max="786" width="9.140625" style="1"/>
    <col min="787" max="787" width="10.28515625" style="1" customWidth="1"/>
    <col min="788" max="791" width="16.28515625" style="1" customWidth="1"/>
    <col min="792" max="1027" width="9.140625" style="1"/>
    <col min="1028" max="1028" width="27.5703125" style="1" customWidth="1"/>
    <col min="1029" max="1029" width="6.140625" style="1" customWidth="1"/>
    <col min="1030" max="1030" width="7.7109375" style="1" customWidth="1"/>
    <col min="1031" max="1031" width="9.42578125" style="1" customWidth="1"/>
    <col min="1032" max="1032" width="9.140625" style="1"/>
    <col min="1033" max="1033" width="8.85546875" style="1" customWidth="1"/>
    <col min="1034" max="1037" width="16.28515625" style="1" customWidth="1"/>
    <col min="1038" max="1038" width="24.7109375" style="1" customWidth="1"/>
    <col min="1039" max="1039" width="7.7109375" style="1" customWidth="1"/>
    <col min="1040" max="1042" width="9.140625" style="1"/>
    <col min="1043" max="1043" width="10.28515625" style="1" customWidth="1"/>
    <col min="1044" max="1047" width="16.28515625" style="1" customWidth="1"/>
    <col min="1048" max="1283" width="9.140625" style="1"/>
    <col min="1284" max="1284" width="27.5703125" style="1" customWidth="1"/>
    <col min="1285" max="1285" width="6.140625" style="1" customWidth="1"/>
    <col min="1286" max="1286" width="7.7109375" style="1" customWidth="1"/>
    <col min="1287" max="1287" width="9.42578125" style="1" customWidth="1"/>
    <col min="1288" max="1288" width="9.140625" style="1"/>
    <col min="1289" max="1289" width="8.85546875" style="1" customWidth="1"/>
    <col min="1290" max="1293" width="16.28515625" style="1" customWidth="1"/>
    <col min="1294" max="1294" width="24.7109375" style="1" customWidth="1"/>
    <col min="1295" max="1295" width="7.7109375" style="1" customWidth="1"/>
    <col min="1296" max="1298" width="9.140625" style="1"/>
    <col min="1299" max="1299" width="10.28515625" style="1" customWidth="1"/>
    <col min="1300" max="1303" width="16.28515625" style="1" customWidth="1"/>
    <col min="1304" max="1539" width="9.140625" style="1"/>
    <col min="1540" max="1540" width="27.5703125" style="1" customWidth="1"/>
    <col min="1541" max="1541" width="6.140625" style="1" customWidth="1"/>
    <col min="1542" max="1542" width="7.7109375" style="1" customWidth="1"/>
    <col min="1543" max="1543" width="9.42578125" style="1" customWidth="1"/>
    <col min="1544" max="1544" width="9.140625" style="1"/>
    <col min="1545" max="1545" width="8.85546875" style="1" customWidth="1"/>
    <col min="1546" max="1549" width="16.28515625" style="1" customWidth="1"/>
    <col min="1550" max="1550" width="24.7109375" style="1" customWidth="1"/>
    <col min="1551" max="1551" width="7.7109375" style="1" customWidth="1"/>
    <col min="1552" max="1554" width="9.140625" style="1"/>
    <col min="1555" max="1555" width="10.28515625" style="1" customWidth="1"/>
    <col min="1556" max="1559" width="16.28515625" style="1" customWidth="1"/>
    <col min="1560" max="1795" width="9.140625" style="1"/>
    <col min="1796" max="1796" width="27.5703125" style="1" customWidth="1"/>
    <col min="1797" max="1797" width="6.140625" style="1" customWidth="1"/>
    <col min="1798" max="1798" width="7.7109375" style="1" customWidth="1"/>
    <col min="1799" max="1799" width="9.42578125" style="1" customWidth="1"/>
    <col min="1800" max="1800" width="9.140625" style="1"/>
    <col min="1801" max="1801" width="8.85546875" style="1" customWidth="1"/>
    <col min="1802" max="1805" width="16.28515625" style="1" customWidth="1"/>
    <col min="1806" max="1806" width="24.7109375" style="1" customWidth="1"/>
    <col min="1807" max="1807" width="7.7109375" style="1" customWidth="1"/>
    <col min="1808" max="1810" width="9.140625" style="1"/>
    <col min="1811" max="1811" width="10.28515625" style="1" customWidth="1"/>
    <col min="1812" max="1815" width="16.28515625" style="1" customWidth="1"/>
    <col min="1816" max="2051" width="9.140625" style="1"/>
    <col min="2052" max="2052" width="27.5703125" style="1" customWidth="1"/>
    <col min="2053" max="2053" width="6.140625" style="1" customWidth="1"/>
    <col min="2054" max="2054" width="7.7109375" style="1" customWidth="1"/>
    <col min="2055" max="2055" width="9.42578125" style="1" customWidth="1"/>
    <col min="2056" max="2056" width="9.140625" style="1"/>
    <col min="2057" max="2057" width="8.85546875" style="1" customWidth="1"/>
    <col min="2058" max="2061" width="16.28515625" style="1" customWidth="1"/>
    <col min="2062" max="2062" width="24.7109375" style="1" customWidth="1"/>
    <col min="2063" max="2063" width="7.7109375" style="1" customWidth="1"/>
    <col min="2064" max="2066" width="9.140625" style="1"/>
    <col min="2067" max="2067" width="10.28515625" style="1" customWidth="1"/>
    <col min="2068" max="2071" width="16.28515625" style="1" customWidth="1"/>
    <col min="2072" max="2307" width="9.140625" style="1"/>
    <col min="2308" max="2308" width="27.5703125" style="1" customWidth="1"/>
    <col min="2309" max="2309" width="6.140625" style="1" customWidth="1"/>
    <col min="2310" max="2310" width="7.7109375" style="1" customWidth="1"/>
    <col min="2311" max="2311" width="9.42578125" style="1" customWidth="1"/>
    <col min="2312" max="2312" width="9.140625" style="1"/>
    <col min="2313" max="2313" width="8.85546875" style="1" customWidth="1"/>
    <col min="2314" max="2317" width="16.28515625" style="1" customWidth="1"/>
    <col min="2318" max="2318" width="24.7109375" style="1" customWidth="1"/>
    <col min="2319" max="2319" width="7.7109375" style="1" customWidth="1"/>
    <col min="2320" max="2322" width="9.140625" style="1"/>
    <col min="2323" max="2323" width="10.28515625" style="1" customWidth="1"/>
    <col min="2324" max="2327" width="16.28515625" style="1" customWidth="1"/>
    <col min="2328" max="2563" width="9.140625" style="1"/>
    <col min="2564" max="2564" width="27.5703125" style="1" customWidth="1"/>
    <col min="2565" max="2565" width="6.140625" style="1" customWidth="1"/>
    <col min="2566" max="2566" width="7.7109375" style="1" customWidth="1"/>
    <col min="2567" max="2567" width="9.42578125" style="1" customWidth="1"/>
    <col min="2568" max="2568" width="9.140625" style="1"/>
    <col min="2569" max="2569" width="8.85546875" style="1" customWidth="1"/>
    <col min="2570" max="2573" width="16.28515625" style="1" customWidth="1"/>
    <col min="2574" max="2574" width="24.7109375" style="1" customWidth="1"/>
    <col min="2575" max="2575" width="7.7109375" style="1" customWidth="1"/>
    <col min="2576" max="2578" width="9.140625" style="1"/>
    <col min="2579" max="2579" width="10.28515625" style="1" customWidth="1"/>
    <col min="2580" max="2583" width="16.28515625" style="1" customWidth="1"/>
    <col min="2584" max="2819" width="9.140625" style="1"/>
    <col min="2820" max="2820" width="27.5703125" style="1" customWidth="1"/>
    <col min="2821" max="2821" width="6.140625" style="1" customWidth="1"/>
    <col min="2822" max="2822" width="7.7109375" style="1" customWidth="1"/>
    <col min="2823" max="2823" width="9.42578125" style="1" customWidth="1"/>
    <col min="2824" max="2824" width="9.140625" style="1"/>
    <col min="2825" max="2825" width="8.85546875" style="1" customWidth="1"/>
    <col min="2826" max="2829" width="16.28515625" style="1" customWidth="1"/>
    <col min="2830" max="2830" width="24.7109375" style="1" customWidth="1"/>
    <col min="2831" max="2831" width="7.7109375" style="1" customWidth="1"/>
    <col min="2832" max="2834" width="9.140625" style="1"/>
    <col min="2835" max="2835" width="10.28515625" style="1" customWidth="1"/>
    <col min="2836" max="2839" width="16.28515625" style="1" customWidth="1"/>
    <col min="2840" max="3075" width="9.140625" style="1"/>
    <col min="3076" max="3076" width="27.5703125" style="1" customWidth="1"/>
    <col min="3077" max="3077" width="6.140625" style="1" customWidth="1"/>
    <col min="3078" max="3078" width="7.7109375" style="1" customWidth="1"/>
    <col min="3079" max="3079" width="9.42578125" style="1" customWidth="1"/>
    <col min="3080" max="3080" width="9.140625" style="1"/>
    <col min="3081" max="3081" width="8.85546875" style="1" customWidth="1"/>
    <col min="3082" max="3085" width="16.28515625" style="1" customWidth="1"/>
    <col min="3086" max="3086" width="24.7109375" style="1" customWidth="1"/>
    <col min="3087" max="3087" width="7.7109375" style="1" customWidth="1"/>
    <col min="3088" max="3090" width="9.140625" style="1"/>
    <col min="3091" max="3091" width="10.28515625" style="1" customWidth="1"/>
    <col min="3092" max="3095" width="16.28515625" style="1" customWidth="1"/>
    <col min="3096" max="3331" width="9.140625" style="1"/>
    <col min="3332" max="3332" width="27.5703125" style="1" customWidth="1"/>
    <col min="3333" max="3333" width="6.140625" style="1" customWidth="1"/>
    <col min="3334" max="3334" width="7.7109375" style="1" customWidth="1"/>
    <col min="3335" max="3335" width="9.42578125" style="1" customWidth="1"/>
    <col min="3336" max="3336" width="9.140625" style="1"/>
    <col min="3337" max="3337" width="8.85546875" style="1" customWidth="1"/>
    <col min="3338" max="3341" width="16.28515625" style="1" customWidth="1"/>
    <col min="3342" max="3342" width="24.7109375" style="1" customWidth="1"/>
    <col min="3343" max="3343" width="7.7109375" style="1" customWidth="1"/>
    <col min="3344" max="3346" width="9.140625" style="1"/>
    <col min="3347" max="3347" width="10.28515625" style="1" customWidth="1"/>
    <col min="3348" max="3351" width="16.28515625" style="1" customWidth="1"/>
    <col min="3352" max="3587" width="9.140625" style="1"/>
    <col min="3588" max="3588" width="27.5703125" style="1" customWidth="1"/>
    <col min="3589" max="3589" width="6.140625" style="1" customWidth="1"/>
    <col min="3590" max="3590" width="7.7109375" style="1" customWidth="1"/>
    <col min="3591" max="3591" width="9.42578125" style="1" customWidth="1"/>
    <col min="3592" max="3592" width="9.140625" style="1"/>
    <col min="3593" max="3593" width="8.85546875" style="1" customWidth="1"/>
    <col min="3594" max="3597" width="16.28515625" style="1" customWidth="1"/>
    <col min="3598" max="3598" width="24.7109375" style="1" customWidth="1"/>
    <col min="3599" max="3599" width="7.7109375" style="1" customWidth="1"/>
    <col min="3600" max="3602" width="9.140625" style="1"/>
    <col min="3603" max="3603" width="10.28515625" style="1" customWidth="1"/>
    <col min="3604" max="3607" width="16.28515625" style="1" customWidth="1"/>
    <col min="3608" max="3843" width="9.140625" style="1"/>
    <col min="3844" max="3844" width="27.5703125" style="1" customWidth="1"/>
    <col min="3845" max="3845" width="6.140625" style="1" customWidth="1"/>
    <col min="3846" max="3846" width="7.7109375" style="1" customWidth="1"/>
    <col min="3847" max="3847" width="9.42578125" style="1" customWidth="1"/>
    <col min="3848" max="3848" width="9.140625" style="1"/>
    <col min="3849" max="3849" width="8.85546875" style="1" customWidth="1"/>
    <col min="3850" max="3853" width="16.28515625" style="1" customWidth="1"/>
    <col min="3854" max="3854" width="24.7109375" style="1" customWidth="1"/>
    <col min="3855" max="3855" width="7.7109375" style="1" customWidth="1"/>
    <col min="3856" max="3858" width="9.140625" style="1"/>
    <col min="3859" max="3859" width="10.28515625" style="1" customWidth="1"/>
    <col min="3860" max="3863" width="16.28515625" style="1" customWidth="1"/>
    <col min="3864" max="4099" width="9.140625" style="1"/>
    <col min="4100" max="4100" width="27.5703125" style="1" customWidth="1"/>
    <col min="4101" max="4101" width="6.140625" style="1" customWidth="1"/>
    <col min="4102" max="4102" width="7.7109375" style="1" customWidth="1"/>
    <col min="4103" max="4103" width="9.42578125" style="1" customWidth="1"/>
    <col min="4104" max="4104" width="9.140625" style="1"/>
    <col min="4105" max="4105" width="8.85546875" style="1" customWidth="1"/>
    <col min="4106" max="4109" width="16.28515625" style="1" customWidth="1"/>
    <col min="4110" max="4110" width="24.7109375" style="1" customWidth="1"/>
    <col min="4111" max="4111" width="7.7109375" style="1" customWidth="1"/>
    <col min="4112" max="4114" width="9.140625" style="1"/>
    <col min="4115" max="4115" width="10.28515625" style="1" customWidth="1"/>
    <col min="4116" max="4119" width="16.28515625" style="1" customWidth="1"/>
    <col min="4120" max="4355" width="9.140625" style="1"/>
    <col min="4356" max="4356" width="27.5703125" style="1" customWidth="1"/>
    <col min="4357" max="4357" width="6.140625" style="1" customWidth="1"/>
    <col min="4358" max="4358" width="7.7109375" style="1" customWidth="1"/>
    <col min="4359" max="4359" width="9.42578125" style="1" customWidth="1"/>
    <col min="4360" max="4360" width="9.140625" style="1"/>
    <col min="4361" max="4361" width="8.85546875" style="1" customWidth="1"/>
    <col min="4362" max="4365" width="16.28515625" style="1" customWidth="1"/>
    <col min="4366" max="4366" width="24.7109375" style="1" customWidth="1"/>
    <col min="4367" max="4367" width="7.7109375" style="1" customWidth="1"/>
    <col min="4368" max="4370" width="9.140625" style="1"/>
    <col min="4371" max="4371" width="10.28515625" style="1" customWidth="1"/>
    <col min="4372" max="4375" width="16.28515625" style="1" customWidth="1"/>
    <col min="4376" max="4611" width="9.140625" style="1"/>
    <col min="4612" max="4612" width="27.5703125" style="1" customWidth="1"/>
    <col min="4613" max="4613" width="6.140625" style="1" customWidth="1"/>
    <col min="4614" max="4614" width="7.7109375" style="1" customWidth="1"/>
    <col min="4615" max="4615" width="9.42578125" style="1" customWidth="1"/>
    <col min="4616" max="4616" width="9.140625" style="1"/>
    <col min="4617" max="4617" width="8.85546875" style="1" customWidth="1"/>
    <col min="4618" max="4621" width="16.28515625" style="1" customWidth="1"/>
    <col min="4622" max="4622" width="24.7109375" style="1" customWidth="1"/>
    <col min="4623" max="4623" width="7.7109375" style="1" customWidth="1"/>
    <col min="4624" max="4626" width="9.140625" style="1"/>
    <col min="4627" max="4627" width="10.28515625" style="1" customWidth="1"/>
    <col min="4628" max="4631" width="16.28515625" style="1" customWidth="1"/>
    <col min="4632" max="4867" width="9.140625" style="1"/>
    <col min="4868" max="4868" width="27.5703125" style="1" customWidth="1"/>
    <col min="4869" max="4869" width="6.140625" style="1" customWidth="1"/>
    <col min="4870" max="4870" width="7.7109375" style="1" customWidth="1"/>
    <col min="4871" max="4871" width="9.42578125" style="1" customWidth="1"/>
    <col min="4872" max="4872" width="9.140625" style="1"/>
    <col min="4873" max="4873" width="8.85546875" style="1" customWidth="1"/>
    <col min="4874" max="4877" width="16.28515625" style="1" customWidth="1"/>
    <col min="4878" max="4878" width="24.7109375" style="1" customWidth="1"/>
    <col min="4879" max="4879" width="7.7109375" style="1" customWidth="1"/>
    <col min="4880" max="4882" width="9.140625" style="1"/>
    <col min="4883" max="4883" width="10.28515625" style="1" customWidth="1"/>
    <col min="4884" max="4887" width="16.28515625" style="1" customWidth="1"/>
    <col min="4888" max="5123" width="9.140625" style="1"/>
    <col min="5124" max="5124" width="27.5703125" style="1" customWidth="1"/>
    <col min="5125" max="5125" width="6.140625" style="1" customWidth="1"/>
    <col min="5126" max="5126" width="7.7109375" style="1" customWidth="1"/>
    <col min="5127" max="5127" width="9.42578125" style="1" customWidth="1"/>
    <col min="5128" max="5128" width="9.140625" style="1"/>
    <col min="5129" max="5129" width="8.85546875" style="1" customWidth="1"/>
    <col min="5130" max="5133" width="16.28515625" style="1" customWidth="1"/>
    <col min="5134" max="5134" width="24.7109375" style="1" customWidth="1"/>
    <col min="5135" max="5135" width="7.7109375" style="1" customWidth="1"/>
    <col min="5136" max="5138" width="9.140625" style="1"/>
    <col min="5139" max="5139" width="10.28515625" style="1" customWidth="1"/>
    <col min="5140" max="5143" width="16.28515625" style="1" customWidth="1"/>
    <col min="5144" max="5379" width="9.140625" style="1"/>
    <col min="5380" max="5380" width="27.5703125" style="1" customWidth="1"/>
    <col min="5381" max="5381" width="6.140625" style="1" customWidth="1"/>
    <col min="5382" max="5382" width="7.7109375" style="1" customWidth="1"/>
    <col min="5383" max="5383" width="9.42578125" style="1" customWidth="1"/>
    <col min="5384" max="5384" width="9.140625" style="1"/>
    <col min="5385" max="5385" width="8.85546875" style="1" customWidth="1"/>
    <col min="5386" max="5389" width="16.28515625" style="1" customWidth="1"/>
    <col min="5390" max="5390" width="24.7109375" style="1" customWidth="1"/>
    <col min="5391" max="5391" width="7.7109375" style="1" customWidth="1"/>
    <col min="5392" max="5394" width="9.140625" style="1"/>
    <col min="5395" max="5395" width="10.28515625" style="1" customWidth="1"/>
    <col min="5396" max="5399" width="16.28515625" style="1" customWidth="1"/>
    <col min="5400" max="5635" width="9.140625" style="1"/>
    <col min="5636" max="5636" width="27.5703125" style="1" customWidth="1"/>
    <col min="5637" max="5637" width="6.140625" style="1" customWidth="1"/>
    <col min="5638" max="5638" width="7.7109375" style="1" customWidth="1"/>
    <col min="5639" max="5639" width="9.42578125" style="1" customWidth="1"/>
    <col min="5640" max="5640" width="9.140625" style="1"/>
    <col min="5641" max="5641" width="8.85546875" style="1" customWidth="1"/>
    <col min="5642" max="5645" width="16.28515625" style="1" customWidth="1"/>
    <col min="5646" max="5646" width="24.7109375" style="1" customWidth="1"/>
    <col min="5647" max="5647" width="7.7109375" style="1" customWidth="1"/>
    <col min="5648" max="5650" width="9.140625" style="1"/>
    <col min="5651" max="5651" width="10.28515625" style="1" customWidth="1"/>
    <col min="5652" max="5655" width="16.28515625" style="1" customWidth="1"/>
    <col min="5656" max="5891" width="9.140625" style="1"/>
    <col min="5892" max="5892" width="27.5703125" style="1" customWidth="1"/>
    <col min="5893" max="5893" width="6.140625" style="1" customWidth="1"/>
    <col min="5894" max="5894" width="7.7109375" style="1" customWidth="1"/>
    <col min="5895" max="5895" width="9.42578125" style="1" customWidth="1"/>
    <col min="5896" max="5896" width="9.140625" style="1"/>
    <col min="5897" max="5897" width="8.85546875" style="1" customWidth="1"/>
    <col min="5898" max="5901" width="16.28515625" style="1" customWidth="1"/>
    <col min="5902" max="5902" width="24.7109375" style="1" customWidth="1"/>
    <col min="5903" max="5903" width="7.7109375" style="1" customWidth="1"/>
    <col min="5904" max="5906" width="9.140625" style="1"/>
    <col min="5907" max="5907" width="10.28515625" style="1" customWidth="1"/>
    <col min="5908" max="5911" width="16.28515625" style="1" customWidth="1"/>
    <col min="5912" max="6147" width="9.140625" style="1"/>
    <col min="6148" max="6148" width="27.5703125" style="1" customWidth="1"/>
    <col min="6149" max="6149" width="6.140625" style="1" customWidth="1"/>
    <col min="6150" max="6150" width="7.7109375" style="1" customWidth="1"/>
    <col min="6151" max="6151" width="9.42578125" style="1" customWidth="1"/>
    <col min="6152" max="6152" width="9.140625" style="1"/>
    <col min="6153" max="6153" width="8.85546875" style="1" customWidth="1"/>
    <col min="6154" max="6157" width="16.28515625" style="1" customWidth="1"/>
    <col min="6158" max="6158" width="24.7109375" style="1" customWidth="1"/>
    <col min="6159" max="6159" width="7.7109375" style="1" customWidth="1"/>
    <col min="6160" max="6162" width="9.140625" style="1"/>
    <col min="6163" max="6163" width="10.28515625" style="1" customWidth="1"/>
    <col min="6164" max="6167" width="16.28515625" style="1" customWidth="1"/>
    <col min="6168" max="6403" width="9.140625" style="1"/>
    <col min="6404" max="6404" width="27.5703125" style="1" customWidth="1"/>
    <col min="6405" max="6405" width="6.140625" style="1" customWidth="1"/>
    <col min="6406" max="6406" width="7.7109375" style="1" customWidth="1"/>
    <col min="6407" max="6407" width="9.42578125" style="1" customWidth="1"/>
    <col min="6408" max="6408" width="9.140625" style="1"/>
    <col min="6409" max="6409" width="8.85546875" style="1" customWidth="1"/>
    <col min="6410" max="6413" width="16.28515625" style="1" customWidth="1"/>
    <col min="6414" max="6414" width="24.7109375" style="1" customWidth="1"/>
    <col min="6415" max="6415" width="7.7109375" style="1" customWidth="1"/>
    <col min="6416" max="6418" width="9.140625" style="1"/>
    <col min="6419" max="6419" width="10.28515625" style="1" customWidth="1"/>
    <col min="6420" max="6423" width="16.28515625" style="1" customWidth="1"/>
    <col min="6424" max="6659" width="9.140625" style="1"/>
    <col min="6660" max="6660" width="27.5703125" style="1" customWidth="1"/>
    <col min="6661" max="6661" width="6.140625" style="1" customWidth="1"/>
    <col min="6662" max="6662" width="7.7109375" style="1" customWidth="1"/>
    <col min="6663" max="6663" width="9.42578125" style="1" customWidth="1"/>
    <col min="6664" max="6664" width="9.140625" style="1"/>
    <col min="6665" max="6665" width="8.85546875" style="1" customWidth="1"/>
    <col min="6666" max="6669" width="16.28515625" style="1" customWidth="1"/>
    <col min="6670" max="6670" width="24.7109375" style="1" customWidth="1"/>
    <col min="6671" max="6671" width="7.7109375" style="1" customWidth="1"/>
    <col min="6672" max="6674" width="9.140625" style="1"/>
    <col min="6675" max="6675" width="10.28515625" style="1" customWidth="1"/>
    <col min="6676" max="6679" width="16.28515625" style="1" customWidth="1"/>
    <col min="6680" max="6915" width="9.140625" style="1"/>
    <col min="6916" max="6916" width="27.5703125" style="1" customWidth="1"/>
    <col min="6917" max="6917" width="6.140625" style="1" customWidth="1"/>
    <col min="6918" max="6918" width="7.7109375" style="1" customWidth="1"/>
    <col min="6919" max="6919" width="9.42578125" style="1" customWidth="1"/>
    <col min="6920" max="6920" width="9.140625" style="1"/>
    <col min="6921" max="6921" width="8.85546875" style="1" customWidth="1"/>
    <col min="6922" max="6925" width="16.28515625" style="1" customWidth="1"/>
    <col min="6926" max="6926" width="24.7109375" style="1" customWidth="1"/>
    <col min="6927" max="6927" width="7.7109375" style="1" customWidth="1"/>
    <col min="6928" max="6930" width="9.140625" style="1"/>
    <col min="6931" max="6931" width="10.28515625" style="1" customWidth="1"/>
    <col min="6932" max="6935" width="16.28515625" style="1" customWidth="1"/>
    <col min="6936" max="7171" width="9.140625" style="1"/>
    <col min="7172" max="7172" width="27.5703125" style="1" customWidth="1"/>
    <col min="7173" max="7173" width="6.140625" style="1" customWidth="1"/>
    <col min="7174" max="7174" width="7.7109375" style="1" customWidth="1"/>
    <col min="7175" max="7175" width="9.42578125" style="1" customWidth="1"/>
    <col min="7176" max="7176" width="9.140625" style="1"/>
    <col min="7177" max="7177" width="8.85546875" style="1" customWidth="1"/>
    <col min="7178" max="7181" width="16.28515625" style="1" customWidth="1"/>
    <col min="7182" max="7182" width="24.7109375" style="1" customWidth="1"/>
    <col min="7183" max="7183" width="7.7109375" style="1" customWidth="1"/>
    <col min="7184" max="7186" width="9.140625" style="1"/>
    <col min="7187" max="7187" width="10.28515625" style="1" customWidth="1"/>
    <col min="7188" max="7191" width="16.28515625" style="1" customWidth="1"/>
    <col min="7192" max="7427" width="9.140625" style="1"/>
    <col min="7428" max="7428" width="27.5703125" style="1" customWidth="1"/>
    <col min="7429" max="7429" width="6.140625" style="1" customWidth="1"/>
    <col min="7430" max="7430" width="7.7109375" style="1" customWidth="1"/>
    <col min="7431" max="7431" width="9.42578125" style="1" customWidth="1"/>
    <col min="7432" max="7432" width="9.140625" style="1"/>
    <col min="7433" max="7433" width="8.85546875" style="1" customWidth="1"/>
    <col min="7434" max="7437" width="16.28515625" style="1" customWidth="1"/>
    <col min="7438" max="7438" width="24.7109375" style="1" customWidth="1"/>
    <col min="7439" max="7439" width="7.7109375" style="1" customWidth="1"/>
    <col min="7440" max="7442" width="9.140625" style="1"/>
    <col min="7443" max="7443" width="10.28515625" style="1" customWidth="1"/>
    <col min="7444" max="7447" width="16.28515625" style="1" customWidth="1"/>
    <col min="7448" max="7683" width="9.140625" style="1"/>
    <col min="7684" max="7684" width="27.5703125" style="1" customWidth="1"/>
    <col min="7685" max="7685" width="6.140625" style="1" customWidth="1"/>
    <col min="7686" max="7686" width="7.7109375" style="1" customWidth="1"/>
    <col min="7687" max="7687" width="9.42578125" style="1" customWidth="1"/>
    <col min="7688" max="7688" width="9.140625" style="1"/>
    <col min="7689" max="7689" width="8.85546875" style="1" customWidth="1"/>
    <col min="7690" max="7693" width="16.28515625" style="1" customWidth="1"/>
    <col min="7694" max="7694" width="24.7109375" style="1" customWidth="1"/>
    <col min="7695" max="7695" width="7.7109375" style="1" customWidth="1"/>
    <col min="7696" max="7698" width="9.140625" style="1"/>
    <col min="7699" max="7699" width="10.28515625" style="1" customWidth="1"/>
    <col min="7700" max="7703" width="16.28515625" style="1" customWidth="1"/>
    <col min="7704" max="7939" width="9.140625" style="1"/>
    <col min="7940" max="7940" width="27.5703125" style="1" customWidth="1"/>
    <col min="7941" max="7941" width="6.140625" style="1" customWidth="1"/>
    <col min="7942" max="7942" width="7.7109375" style="1" customWidth="1"/>
    <col min="7943" max="7943" width="9.42578125" style="1" customWidth="1"/>
    <col min="7944" max="7944" width="9.140625" style="1"/>
    <col min="7945" max="7945" width="8.85546875" style="1" customWidth="1"/>
    <col min="7946" max="7949" width="16.28515625" style="1" customWidth="1"/>
    <col min="7950" max="7950" width="24.7109375" style="1" customWidth="1"/>
    <col min="7951" max="7951" width="7.7109375" style="1" customWidth="1"/>
    <col min="7952" max="7954" width="9.140625" style="1"/>
    <col min="7955" max="7955" width="10.28515625" style="1" customWidth="1"/>
    <col min="7956" max="7959" width="16.28515625" style="1" customWidth="1"/>
    <col min="7960" max="8195" width="9.140625" style="1"/>
    <col min="8196" max="8196" width="27.5703125" style="1" customWidth="1"/>
    <col min="8197" max="8197" width="6.140625" style="1" customWidth="1"/>
    <col min="8198" max="8198" width="7.7109375" style="1" customWidth="1"/>
    <col min="8199" max="8199" width="9.42578125" style="1" customWidth="1"/>
    <col min="8200" max="8200" width="9.140625" style="1"/>
    <col min="8201" max="8201" width="8.85546875" style="1" customWidth="1"/>
    <col min="8202" max="8205" width="16.28515625" style="1" customWidth="1"/>
    <col min="8206" max="8206" width="24.7109375" style="1" customWidth="1"/>
    <col min="8207" max="8207" width="7.7109375" style="1" customWidth="1"/>
    <col min="8208" max="8210" width="9.140625" style="1"/>
    <col min="8211" max="8211" width="10.28515625" style="1" customWidth="1"/>
    <col min="8212" max="8215" width="16.28515625" style="1" customWidth="1"/>
    <col min="8216" max="8451" width="9.140625" style="1"/>
    <col min="8452" max="8452" width="27.5703125" style="1" customWidth="1"/>
    <col min="8453" max="8453" width="6.140625" style="1" customWidth="1"/>
    <col min="8454" max="8454" width="7.7109375" style="1" customWidth="1"/>
    <col min="8455" max="8455" width="9.42578125" style="1" customWidth="1"/>
    <col min="8456" max="8456" width="9.140625" style="1"/>
    <col min="8457" max="8457" width="8.85546875" style="1" customWidth="1"/>
    <col min="8458" max="8461" width="16.28515625" style="1" customWidth="1"/>
    <col min="8462" max="8462" width="24.7109375" style="1" customWidth="1"/>
    <col min="8463" max="8463" width="7.7109375" style="1" customWidth="1"/>
    <col min="8464" max="8466" width="9.140625" style="1"/>
    <col min="8467" max="8467" width="10.28515625" style="1" customWidth="1"/>
    <col min="8468" max="8471" width="16.28515625" style="1" customWidth="1"/>
    <col min="8472" max="8707" width="9.140625" style="1"/>
    <col min="8708" max="8708" width="27.5703125" style="1" customWidth="1"/>
    <col min="8709" max="8709" width="6.140625" style="1" customWidth="1"/>
    <col min="8710" max="8710" width="7.7109375" style="1" customWidth="1"/>
    <col min="8711" max="8711" width="9.42578125" style="1" customWidth="1"/>
    <col min="8712" max="8712" width="9.140625" style="1"/>
    <col min="8713" max="8713" width="8.85546875" style="1" customWidth="1"/>
    <col min="8714" max="8717" width="16.28515625" style="1" customWidth="1"/>
    <col min="8718" max="8718" width="24.7109375" style="1" customWidth="1"/>
    <col min="8719" max="8719" width="7.7109375" style="1" customWidth="1"/>
    <col min="8720" max="8722" width="9.140625" style="1"/>
    <col min="8723" max="8723" width="10.28515625" style="1" customWidth="1"/>
    <col min="8724" max="8727" width="16.28515625" style="1" customWidth="1"/>
    <col min="8728" max="8963" width="9.140625" style="1"/>
    <col min="8964" max="8964" width="27.5703125" style="1" customWidth="1"/>
    <col min="8965" max="8965" width="6.140625" style="1" customWidth="1"/>
    <col min="8966" max="8966" width="7.7109375" style="1" customWidth="1"/>
    <col min="8967" max="8967" width="9.42578125" style="1" customWidth="1"/>
    <col min="8968" max="8968" width="9.140625" style="1"/>
    <col min="8969" max="8969" width="8.85546875" style="1" customWidth="1"/>
    <col min="8970" max="8973" width="16.28515625" style="1" customWidth="1"/>
    <col min="8974" max="8974" width="24.7109375" style="1" customWidth="1"/>
    <col min="8975" max="8975" width="7.7109375" style="1" customWidth="1"/>
    <col min="8976" max="8978" width="9.140625" style="1"/>
    <col min="8979" max="8979" width="10.28515625" style="1" customWidth="1"/>
    <col min="8980" max="8983" width="16.28515625" style="1" customWidth="1"/>
    <col min="8984" max="9219" width="9.140625" style="1"/>
    <col min="9220" max="9220" width="27.5703125" style="1" customWidth="1"/>
    <col min="9221" max="9221" width="6.140625" style="1" customWidth="1"/>
    <col min="9222" max="9222" width="7.7109375" style="1" customWidth="1"/>
    <col min="9223" max="9223" width="9.42578125" style="1" customWidth="1"/>
    <col min="9224" max="9224" width="9.140625" style="1"/>
    <col min="9225" max="9225" width="8.85546875" style="1" customWidth="1"/>
    <col min="9226" max="9229" width="16.28515625" style="1" customWidth="1"/>
    <col min="9230" max="9230" width="24.7109375" style="1" customWidth="1"/>
    <col min="9231" max="9231" width="7.7109375" style="1" customWidth="1"/>
    <col min="9232" max="9234" width="9.140625" style="1"/>
    <col min="9235" max="9235" width="10.28515625" style="1" customWidth="1"/>
    <col min="9236" max="9239" width="16.28515625" style="1" customWidth="1"/>
    <col min="9240" max="9475" width="9.140625" style="1"/>
    <col min="9476" max="9476" width="27.5703125" style="1" customWidth="1"/>
    <col min="9477" max="9477" width="6.140625" style="1" customWidth="1"/>
    <col min="9478" max="9478" width="7.7109375" style="1" customWidth="1"/>
    <col min="9479" max="9479" width="9.42578125" style="1" customWidth="1"/>
    <col min="9480" max="9480" width="9.140625" style="1"/>
    <col min="9481" max="9481" width="8.85546875" style="1" customWidth="1"/>
    <col min="9482" max="9485" width="16.28515625" style="1" customWidth="1"/>
    <col min="9486" max="9486" width="24.7109375" style="1" customWidth="1"/>
    <col min="9487" max="9487" width="7.7109375" style="1" customWidth="1"/>
    <col min="9488" max="9490" width="9.140625" style="1"/>
    <col min="9491" max="9491" width="10.28515625" style="1" customWidth="1"/>
    <col min="9492" max="9495" width="16.28515625" style="1" customWidth="1"/>
    <col min="9496" max="9731" width="9.140625" style="1"/>
    <col min="9732" max="9732" width="27.5703125" style="1" customWidth="1"/>
    <col min="9733" max="9733" width="6.140625" style="1" customWidth="1"/>
    <col min="9734" max="9734" width="7.7109375" style="1" customWidth="1"/>
    <col min="9735" max="9735" width="9.42578125" style="1" customWidth="1"/>
    <col min="9736" max="9736" width="9.140625" style="1"/>
    <col min="9737" max="9737" width="8.85546875" style="1" customWidth="1"/>
    <col min="9738" max="9741" width="16.28515625" style="1" customWidth="1"/>
    <col min="9742" max="9742" width="24.7109375" style="1" customWidth="1"/>
    <col min="9743" max="9743" width="7.7109375" style="1" customWidth="1"/>
    <col min="9744" max="9746" width="9.140625" style="1"/>
    <col min="9747" max="9747" width="10.28515625" style="1" customWidth="1"/>
    <col min="9748" max="9751" width="16.28515625" style="1" customWidth="1"/>
    <col min="9752" max="9987" width="9.140625" style="1"/>
    <col min="9988" max="9988" width="27.5703125" style="1" customWidth="1"/>
    <col min="9989" max="9989" width="6.140625" style="1" customWidth="1"/>
    <col min="9990" max="9990" width="7.7109375" style="1" customWidth="1"/>
    <col min="9991" max="9991" width="9.42578125" style="1" customWidth="1"/>
    <col min="9992" max="9992" width="9.140625" style="1"/>
    <col min="9993" max="9993" width="8.85546875" style="1" customWidth="1"/>
    <col min="9994" max="9997" width="16.28515625" style="1" customWidth="1"/>
    <col min="9998" max="9998" width="24.7109375" style="1" customWidth="1"/>
    <col min="9999" max="9999" width="7.7109375" style="1" customWidth="1"/>
    <col min="10000" max="10002" width="9.140625" style="1"/>
    <col min="10003" max="10003" width="10.28515625" style="1" customWidth="1"/>
    <col min="10004" max="10007" width="16.28515625" style="1" customWidth="1"/>
    <col min="10008" max="10243" width="9.140625" style="1"/>
    <col min="10244" max="10244" width="27.5703125" style="1" customWidth="1"/>
    <col min="10245" max="10245" width="6.140625" style="1" customWidth="1"/>
    <col min="10246" max="10246" width="7.7109375" style="1" customWidth="1"/>
    <col min="10247" max="10247" width="9.42578125" style="1" customWidth="1"/>
    <col min="10248" max="10248" width="9.140625" style="1"/>
    <col min="10249" max="10249" width="8.85546875" style="1" customWidth="1"/>
    <col min="10250" max="10253" width="16.28515625" style="1" customWidth="1"/>
    <col min="10254" max="10254" width="24.7109375" style="1" customWidth="1"/>
    <col min="10255" max="10255" width="7.7109375" style="1" customWidth="1"/>
    <col min="10256" max="10258" width="9.140625" style="1"/>
    <col min="10259" max="10259" width="10.28515625" style="1" customWidth="1"/>
    <col min="10260" max="10263" width="16.28515625" style="1" customWidth="1"/>
    <col min="10264" max="10499" width="9.140625" style="1"/>
    <col min="10500" max="10500" width="27.5703125" style="1" customWidth="1"/>
    <col min="10501" max="10501" width="6.140625" style="1" customWidth="1"/>
    <col min="10502" max="10502" width="7.7109375" style="1" customWidth="1"/>
    <col min="10503" max="10503" width="9.42578125" style="1" customWidth="1"/>
    <col min="10504" max="10504" width="9.140625" style="1"/>
    <col min="10505" max="10505" width="8.85546875" style="1" customWidth="1"/>
    <col min="10506" max="10509" width="16.28515625" style="1" customWidth="1"/>
    <col min="10510" max="10510" width="24.7109375" style="1" customWidth="1"/>
    <col min="10511" max="10511" width="7.7109375" style="1" customWidth="1"/>
    <col min="10512" max="10514" width="9.140625" style="1"/>
    <col min="10515" max="10515" width="10.28515625" style="1" customWidth="1"/>
    <col min="10516" max="10519" width="16.28515625" style="1" customWidth="1"/>
    <col min="10520" max="10755" width="9.140625" style="1"/>
    <col min="10756" max="10756" width="27.5703125" style="1" customWidth="1"/>
    <col min="10757" max="10757" width="6.140625" style="1" customWidth="1"/>
    <col min="10758" max="10758" width="7.7109375" style="1" customWidth="1"/>
    <col min="10759" max="10759" width="9.42578125" style="1" customWidth="1"/>
    <col min="10760" max="10760" width="9.140625" style="1"/>
    <col min="10761" max="10761" width="8.85546875" style="1" customWidth="1"/>
    <col min="10762" max="10765" width="16.28515625" style="1" customWidth="1"/>
    <col min="10766" max="10766" width="24.7109375" style="1" customWidth="1"/>
    <col min="10767" max="10767" width="7.7109375" style="1" customWidth="1"/>
    <col min="10768" max="10770" width="9.140625" style="1"/>
    <col min="10771" max="10771" width="10.28515625" style="1" customWidth="1"/>
    <col min="10772" max="10775" width="16.28515625" style="1" customWidth="1"/>
    <col min="10776" max="11011" width="9.140625" style="1"/>
    <col min="11012" max="11012" width="27.5703125" style="1" customWidth="1"/>
    <col min="11013" max="11013" width="6.140625" style="1" customWidth="1"/>
    <col min="11014" max="11014" width="7.7109375" style="1" customWidth="1"/>
    <col min="11015" max="11015" width="9.42578125" style="1" customWidth="1"/>
    <col min="11016" max="11016" width="9.140625" style="1"/>
    <col min="11017" max="11017" width="8.85546875" style="1" customWidth="1"/>
    <col min="11018" max="11021" width="16.28515625" style="1" customWidth="1"/>
    <col min="11022" max="11022" width="24.7109375" style="1" customWidth="1"/>
    <col min="11023" max="11023" width="7.7109375" style="1" customWidth="1"/>
    <col min="11024" max="11026" width="9.140625" style="1"/>
    <col min="11027" max="11027" width="10.28515625" style="1" customWidth="1"/>
    <col min="11028" max="11031" width="16.28515625" style="1" customWidth="1"/>
    <col min="11032" max="11267" width="9.140625" style="1"/>
    <col min="11268" max="11268" width="27.5703125" style="1" customWidth="1"/>
    <col min="11269" max="11269" width="6.140625" style="1" customWidth="1"/>
    <col min="11270" max="11270" width="7.7109375" style="1" customWidth="1"/>
    <col min="11271" max="11271" width="9.42578125" style="1" customWidth="1"/>
    <col min="11272" max="11272" width="9.140625" style="1"/>
    <col min="11273" max="11273" width="8.85546875" style="1" customWidth="1"/>
    <col min="11274" max="11277" width="16.28515625" style="1" customWidth="1"/>
    <col min="11278" max="11278" width="24.7109375" style="1" customWidth="1"/>
    <col min="11279" max="11279" width="7.7109375" style="1" customWidth="1"/>
    <col min="11280" max="11282" width="9.140625" style="1"/>
    <col min="11283" max="11283" width="10.28515625" style="1" customWidth="1"/>
    <col min="11284" max="11287" width="16.28515625" style="1" customWidth="1"/>
    <col min="11288" max="11523" width="9.140625" style="1"/>
    <col min="11524" max="11524" width="27.5703125" style="1" customWidth="1"/>
    <col min="11525" max="11525" width="6.140625" style="1" customWidth="1"/>
    <col min="11526" max="11526" width="7.7109375" style="1" customWidth="1"/>
    <col min="11527" max="11527" width="9.42578125" style="1" customWidth="1"/>
    <col min="11528" max="11528" width="9.140625" style="1"/>
    <col min="11529" max="11529" width="8.85546875" style="1" customWidth="1"/>
    <col min="11530" max="11533" width="16.28515625" style="1" customWidth="1"/>
    <col min="11534" max="11534" width="24.7109375" style="1" customWidth="1"/>
    <col min="11535" max="11535" width="7.7109375" style="1" customWidth="1"/>
    <col min="11536" max="11538" width="9.140625" style="1"/>
    <col min="11539" max="11539" width="10.28515625" style="1" customWidth="1"/>
    <col min="11540" max="11543" width="16.28515625" style="1" customWidth="1"/>
    <col min="11544" max="11779" width="9.140625" style="1"/>
    <col min="11780" max="11780" width="27.5703125" style="1" customWidth="1"/>
    <col min="11781" max="11781" width="6.140625" style="1" customWidth="1"/>
    <col min="11782" max="11782" width="7.7109375" style="1" customWidth="1"/>
    <col min="11783" max="11783" width="9.42578125" style="1" customWidth="1"/>
    <col min="11784" max="11784" width="9.140625" style="1"/>
    <col min="11785" max="11785" width="8.85546875" style="1" customWidth="1"/>
    <col min="11786" max="11789" width="16.28515625" style="1" customWidth="1"/>
    <col min="11790" max="11790" width="24.7109375" style="1" customWidth="1"/>
    <col min="11791" max="11791" width="7.7109375" style="1" customWidth="1"/>
    <col min="11792" max="11794" width="9.140625" style="1"/>
    <col min="11795" max="11795" width="10.28515625" style="1" customWidth="1"/>
    <col min="11796" max="11799" width="16.28515625" style="1" customWidth="1"/>
    <col min="11800" max="12035" width="9.140625" style="1"/>
    <col min="12036" max="12036" width="27.5703125" style="1" customWidth="1"/>
    <col min="12037" max="12037" width="6.140625" style="1" customWidth="1"/>
    <col min="12038" max="12038" width="7.7109375" style="1" customWidth="1"/>
    <col min="12039" max="12039" width="9.42578125" style="1" customWidth="1"/>
    <col min="12040" max="12040" width="9.140625" style="1"/>
    <col min="12041" max="12041" width="8.85546875" style="1" customWidth="1"/>
    <col min="12042" max="12045" width="16.28515625" style="1" customWidth="1"/>
    <col min="12046" max="12046" width="24.7109375" style="1" customWidth="1"/>
    <col min="12047" max="12047" width="7.7109375" style="1" customWidth="1"/>
    <col min="12048" max="12050" width="9.140625" style="1"/>
    <col min="12051" max="12051" width="10.28515625" style="1" customWidth="1"/>
    <col min="12052" max="12055" width="16.28515625" style="1" customWidth="1"/>
    <col min="12056" max="12291" width="9.140625" style="1"/>
    <col min="12292" max="12292" width="27.5703125" style="1" customWidth="1"/>
    <col min="12293" max="12293" width="6.140625" style="1" customWidth="1"/>
    <col min="12294" max="12294" width="7.7109375" style="1" customWidth="1"/>
    <col min="12295" max="12295" width="9.42578125" style="1" customWidth="1"/>
    <col min="12296" max="12296" width="9.140625" style="1"/>
    <col min="12297" max="12297" width="8.85546875" style="1" customWidth="1"/>
    <col min="12298" max="12301" width="16.28515625" style="1" customWidth="1"/>
    <col min="12302" max="12302" width="24.7109375" style="1" customWidth="1"/>
    <col min="12303" max="12303" width="7.7109375" style="1" customWidth="1"/>
    <col min="12304" max="12306" width="9.140625" style="1"/>
    <col min="12307" max="12307" width="10.28515625" style="1" customWidth="1"/>
    <col min="12308" max="12311" width="16.28515625" style="1" customWidth="1"/>
    <col min="12312" max="12547" width="9.140625" style="1"/>
    <col min="12548" max="12548" width="27.5703125" style="1" customWidth="1"/>
    <col min="12549" max="12549" width="6.140625" style="1" customWidth="1"/>
    <col min="12550" max="12550" width="7.7109375" style="1" customWidth="1"/>
    <col min="12551" max="12551" width="9.42578125" style="1" customWidth="1"/>
    <col min="12552" max="12552" width="9.140625" style="1"/>
    <col min="12553" max="12553" width="8.85546875" style="1" customWidth="1"/>
    <col min="12554" max="12557" width="16.28515625" style="1" customWidth="1"/>
    <col min="12558" max="12558" width="24.7109375" style="1" customWidth="1"/>
    <col min="12559" max="12559" width="7.7109375" style="1" customWidth="1"/>
    <col min="12560" max="12562" width="9.140625" style="1"/>
    <col min="12563" max="12563" width="10.28515625" style="1" customWidth="1"/>
    <col min="12564" max="12567" width="16.28515625" style="1" customWidth="1"/>
    <col min="12568" max="12803" width="9.140625" style="1"/>
    <col min="12804" max="12804" width="27.5703125" style="1" customWidth="1"/>
    <col min="12805" max="12805" width="6.140625" style="1" customWidth="1"/>
    <col min="12806" max="12806" width="7.7109375" style="1" customWidth="1"/>
    <col min="12807" max="12807" width="9.42578125" style="1" customWidth="1"/>
    <col min="12808" max="12808" width="9.140625" style="1"/>
    <col min="12809" max="12809" width="8.85546875" style="1" customWidth="1"/>
    <col min="12810" max="12813" width="16.28515625" style="1" customWidth="1"/>
    <col min="12814" max="12814" width="24.7109375" style="1" customWidth="1"/>
    <col min="12815" max="12815" width="7.7109375" style="1" customWidth="1"/>
    <col min="12816" max="12818" width="9.140625" style="1"/>
    <col min="12819" max="12819" width="10.28515625" style="1" customWidth="1"/>
    <col min="12820" max="12823" width="16.28515625" style="1" customWidth="1"/>
    <col min="12824" max="13059" width="9.140625" style="1"/>
    <col min="13060" max="13060" width="27.5703125" style="1" customWidth="1"/>
    <col min="13061" max="13061" width="6.140625" style="1" customWidth="1"/>
    <col min="13062" max="13062" width="7.7109375" style="1" customWidth="1"/>
    <col min="13063" max="13063" width="9.42578125" style="1" customWidth="1"/>
    <col min="13064" max="13064" width="9.140625" style="1"/>
    <col min="13065" max="13065" width="8.85546875" style="1" customWidth="1"/>
    <col min="13066" max="13069" width="16.28515625" style="1" customWidth="1"/>
    <col min="13070" max="13070" width="24.7109375" style="1" customWidth="1"/>
    <col min="13071" max="13071" width="7.7109375" style="1" customWidth="1"/>
    <col min="13072" max="13074" width="9.140625" style="1"/>
    <col min="13075" max="13075" width="10.28515625" style="1" customWidth="1"/>
    <col min="13076" max="13079" width="16.28515625" style="1" customWidth="1"/>
    <col min="13080" max="13315" width="9.140625" style="1"/>
    <col min="13316" max="13316" width="27.5703125" style="1" customWidth="1"/>
    <col min="13317" max="13317" width="6.140625" style="1" customWidth="1"/>
    <col min="13318" max="13318" width="7.7109375" style="1" customWidth="1"/>
    <col min="13319" max="13319" width="9.42578125" style="1" customWidth="1"/>
    <col min="13320" max="13320" width="9.140625" style="1"/>
    <col min="13321" max="13321" width="8.85546875" style="1" customWidth="1"/>
    <col min="13322" max="13325" width="16.28515625" style="1" customWidth="1"/>
    <col min="13326" max="13326" width="24.7109375" style="1" customWidth="1"/>
    <col min="13327" max="13327" width="7.7109375" style="1" customWidth="1"/>
    <col min="13328" max="13330" width="9.140625" style="1"/>
    <col min="13331" max="13331" width="10.28515625" style="1" customWidth="1"/>
    <col min="13332" max="13335" width="16.28515625" style="1" customWidth="1"/>
    <col min="13336" max="13571" width="9.140625" style="1"/>
    <col min="13572" max="13572" width="27.5703125" style="1" customWidth="1"/>
    <col min="13573" max="13573" width="6.140625" style="1" customWidth="1"/>
    <col min="13574" max="13574" width="7.7109375" style="1" customWidth="1"/>
    <col min="13575" max="13575" width="9.42578125" style="1" customWidth="1"/>
    <col min="13576" max="13576" width="9.140625" style="1"/>
    <col min="13577" max="13577" width="8.85546875" style="1" customWidth="1"/>
    <col min="13578" max="13581" width="16.28515625" style="1" customWidth="1"/>
    <col min="13582" max="13582" width="24.7109375" style="1" customWidth="1"/>
    <col min="13583" max="13583" width="7.7109375" style="1" customWidth="1"/>
    <col min="13584" max="13586" width="9.140625" style="1"/>
    <col min="13587" max="13587" width="10.28515625" style="1" customWidth="1"/>
    <col min="13588" max="13591" width="16.28515625" style="1" customWidth="1"/>
    <col min="13592" max="13827" width="9.140625" style="1"/>
    <col min="13828" max="13828" width="27.5703125" style="1" customWidth="1"/>
    <col min="13829" max="13829" width="6.140625" style="1" customWidth="1"/>
    <col min="13830" max="13830" width="7.7109375" style="1" customWidth="1"/>
    <col min="13831" max="13831" width="9.42578125" style="1" customWidth="1"/>
    <col min="13832" max="13832" width="9.140625" style="1"/>
    <col min="13833" max="13833" width="8.85546875" style="1" customWidth="1"/>
    <col min="13834" max="13837" width="16.28515625" style="1" customWidth="1"/>
    <col min="13838" max="13838" width="24.7109375" style="1" customWidth="1"/>
    <col min="13839" max="13839" width="7.7109375" style="1" customWidth="1"/>
    <col min="13840" max="13842" width="9.140625" style="1"/>
    <col min="13843" max="13843" width="10.28515625" style="1" customWidth="1"/>
    <col min="13844" max="13847" width="16.28515625" style="1" customWidth="1"/>
    <col min="13848" max="14083" width="9.140625" style="1"/>
    <col min="14084" max="14084" width="27.5703125" style="1" customWidth="1"/>
    <col min="14085" max="14085" width="6.140625" style="1" customWidth="1"/>
    <col min="14086" max="14086" width="7.7109375" style="1" customWidth="1"/>
    <col min="14087" max="14087" width="9.42578125" style="1" customWidth="1"/>
    <col min="14088" max="14088" width="9.140625" style="1"/>
    <col min="14089" max="14089" width="8.85546875" style="1" customWidth="1"/>
    <col min="14090" max="14093" width="16.28515625" style="1" customWidth="1"/>
    <col min="14094" max="14094" width="24.7109375" style="1" customWidth="1"/>
    <col min="14095" max="14095" width="7.7109375" style="1" customWidth="1"/>
    <col min="14096" max="14098" width="9.140625" style="1"/>
    <col min="14099" max="14099" width="10.28515625" style="1" customWidth="1"/>
    <col min="14100" max="14103" width="16.28515625" style="1" customWidth="1"/>
    <col min="14104" max="14339" width="9.140625" style="1"/>
    <col min="14340" max="14340" width="27.5703125" style="1" customWidth="1"/>
    <col min="14341" max="14341" width="6.140625" style="1" customWidth="1"/>
    <col min="14342" max="14342" width="7.7109375" style="1" customWidth="1"/>
    <col min="14343" max="14343" width="9.42578125" style="1" customWidth="1"/>
    <col min="14344" max="14344" width="9.140625" style="1"/>
    <col min="14345" max="14345" width="8.85546875" style="1" customWidth="1"/>
    <col min="14346" max="14349" width="16.28515625" style="1" customWidth="1"/>
    <col min="14350" max="14350" width="24.7109375" style="1" customWidth="1"/>
    <col min="14351" max="14351" width="7.7109375" style="1" customWidth="1"/>
    <col min="14352" max="14354" width="9.140625" style="1"/>
    <col min="14355" max="14355" width="10.28515625" style="1" customWidth="1"/>
    <col min="14356" max="14359" width="16.28515625" style="1" customWidth="1"/>
    <col min="14360" max="14595" width="9.140625" style="1"/>
    <col min="14596" max="14596" width="27.5703125" style="1" customWidth="1"/>
    <col min="14597" max="14597" width="6.140625" style="1" customWidth="1"/>
    <col min="14598" max="14598" width="7.7109375" style="1" customWidth="1"/>
    <col min="14599" max="14599" width="9.42578125" style="1" customWidth="1"/>
    <col min="14600" max="14600" width="9.140625" style="1"/>
    <col min="14601" max="14601" width="8.85546875" style="1" customWidth="1"/>
    <col min="14602" max="14605" width="16.28515625" style="1" customWidth="1"/>
    <col min="14606" max="14606" width="24.7109375" style="1" customWidth="1"/>
    <col min="14607" max="14607" width="7.7109375" style="1" customWidth="1"/>
    <col min="14608" max="14610" width="9.140625" style="1"/>
    <col min="14611" max="14611" width="10.28515625" style="1" customWidth="1"/>
    <col min="14612" max="14615" width="16.28515625" style="1" customWidth="1"/>
    <col min="14616" max="14851" width="9.140625" style="1"/>
    <col min="14852" max="14852" width="27.5703125" style="1" customWidth="1"/>
    <col min="14853" max="14853" width="6.140625" style="1" customWidth="1"/>
    <col min="14854" max="14854" width="7.7109375" style="1" customWidth="1"/>
    <col min="14855" max="14855" width="9.42578125" style="1" customWidth="1"/>
    <col min="14856" max="14856" width="9.140625" style="1"/>
    <col min="14857" max="14857" width="8.85546875" style="1" customWidth="1"/>
    <col min="14858" max="14861" width="16.28515625" style="1" customWidth="1"/>
    <col min="14862" max="14862" width="24.7109375" style="1" customWidth="1"/>
    <col min="14863" max="14863" width="7.7109375" style="1" customWidth="1"/>
    <col min="14864" max="14866" width="9.140625" style="1"/>
    <col min="14867" max="14867" width="10.28515625" style="1" customWidth="1"/>
    <col min="14868" max="14871" width="16.28515625" style="1" customWidth="1"/>
    <col min="14872" max="15107" width="9.140625" style="1"/>
    <col min="15108" max="15108" width="27.5703125" style="1" customWidth="1"/>
    <col min="15109" max="15109" width="6.140625" style="1" customWidth="1"/>
    <col min="15110" max="15110" width="7.7109375" style="1" customWidth="1"/>
    <col min="15111" max="15111" width="9.42578125" style="1" customWidth="1"/>
    <col min="15112" max="15112" width="9.140625" style="1"/>
    <col min="15113" max="15113" width="8.85546875" style="1" customWidth="1"/>
    <col min="15114" max="15117" width="16.28515625" style="1" customWidth="1"/>
    <col min="15118" max="15118" width="24.7109375" style="1" customWidth="1"/>
    <col min="15119" max="15119" width="7.7109375" style="1" customWidth="1"/>
    <col min="15120" max="15122" width="9.140625" style="1"/>
    <col min="15123" max="15123" width="10.28515625" style="1" customWidth="1"/>
    <col min="15124" max="15127" width="16.28515625" style="1" customWidth="1"/>
    <col min="15128" max="15363" width="9.140625" style="1"/>
    <col min="15364" max="15364" width="27.5703125" style="1" customWidth="1"/>
    <col min="15365" max="15365" width="6.140625" style="1" customWidth="1"/>
    <col min="15366" max="15366" width="7.7109375" style="1" customWidth="1"/>
    <col min="15367" max="15367" width="9.42578125" style="1" customWidth="1"/>
    <col min="15368" max="15368" width="9.140625" style="1"/>
    <col min="15369" max="15369" width="8.85546875" style="1" customWidth="1"/>
    <col min="15370" max="15373" width="16.28515625" style="1" customWidth="1"/>
    <col min="15374" max="15374" width="24.7109375" style="1" customWidth="1"/>
    <col min="15375" max="15375" width="7.7109375" style="1" customWidth="1"/>
    <col min="15376" max="15378" width="9.140625" style="1"/>
    <col min="15379" max="15379" width="10.28515625" style="1" customWidth="1"/>
    <col min="15380" max="15383" width="16.28515625" style="1" customWidth="1"/>
    <col min="15384" max="15619" width="9.140625" style="1"/>
    <col min="15620" max="15620" width="27.5703125" style="1" customWidth="1"/>
    <col min="15621" max="15621" width="6.140625" style="1" customWidth="1"/>
    <col min="15622" max="15622" width="7.7109375" style="1" customWidth="1"/>
    <col min="15623" max="15623" width="9.42578125" style="1" customWidth="1"/>
    <col min="15624" max="15624" width="9.140625" style="1"/>
    <col min="15625" max="15625" width="8.85546875" style="1" customWidth="1"/>
    <col min="15626" max="15629" width="16.28515625" style="1" customWidth="1"/>
    <col min="15630" max="15630" width="24.7109375" style="1" customWidth="1"/>
    <col min="15631" max="15631" width="7.7109375" style="1" customWidth="1"/>
    <col min="15632" max="15634" width="9.140625" style="1"/>
    <col min="15635" max="15635" width="10.28515625" style="1" customWidth="1"/>
    <col min="15636" max="15639" width="16.28515625" style="1" customWidth="1"/>
    <col min="15640" max="15875" width="9.140625" style="1"/>
    <col min="15876" max="15876" width="27.5703125" style="1" customWidth="1"/>
    <col min="15877" max="15877" width="6.140625" style="1" customWidth="1"/>
    <col min="15878" max="15878" width="7.7109375" style="1" customWidth="1"/>
    <col min="15879" max="15879" width="9.42578125" style="1" customWidth="1"/>
    <col min="15880" max="15880" width="9.140625" style="1"/>
    <col min="15881" max="15881" width="8.85546875" style="1" customWidth="1"/>
    <col min="15882" max="15885" width="16.28515625" style="1" customWidth="1"/>
    <col min="15886" max="15886" width="24.7109375" style="1" customWidth="1"/>
    <col min="15887" max="15887" width="7.7109375" style="1" customWidth="1"/>
    <col min="15888" max="15890" width="9.140625" style="1"/>
    <col min="15891" max="15891" width="10.28515625" style="1" customWidth="1"/>
    <col min="15892" max="15895" width="16.28515625" style="1" customWidth="1"/>
    <col min="15896" max="16131" width="9.140625" style="1"/>
    <col min="16132" max="16132" width="27.5703125" style="1" customWidth="1"/>
    <col min="16133" max="16133" width="6.140625" style="1" customWidth="1"/>
    <col min="16134" max="16134" width="7.7109375" style="1" customWidth="1"/>
    <col min="16135" max="16135" width="9.42578125" style="1" customWidth="1"/>
    <col min="16136" max="16136" width="9.140625" style="1"/>
    <col min="16137" max="16137" width="8.85546875" style="1" customWidth="1"/>
    <col min="16138" max="16141" width="16.28515625" style="1" customWidth="1"/>
    <col min="16142" max="16142" width="24.7109375" style="1" customWidth="1"/>
    <col min="16143" max="16143" width="7.7109375" style="1" customWidth="1"/>
    <col min="16144" max="16146" width="9.140625" style="1"/>
    <col min="16147" max="16147" width="10.28515625" style="1" customWidth="1"/>
    <col min="16148" max="16151" width="16.28515625" style="1" customWidth="1"/>
    <col min="16152" max="16384" width="9.140625" style="1"/>
  </cols>
  <sheetData>
    <row r="1" spans="1:5" ht="17.25" customHeight="1" x14ac:dyDescent="0.25">
      <c r="A1" s="28" t="s">
        <v>106</v>
      </c>
    </row>
    <row r="2" spans="1:5" ht="17.25" customHeight="1" x14ac:dyDescent="0.2"/>
    <row r="3" spans="1:5" ht="17.25" customHeight="1" x14ac:dyDescent="0.2"/>
    <row r="4" spans="1:5" ht="17.25" customHeight="1" x14ac:dyDescent="0.2">
      <c r="A4" s="2" t="s">
        <v>703</v>
      </c>
    </row>
    <row r="5" spans="1:5" ht="17.25" customHeight="1" x14ac:dyDescent="0.2">
      <c r="A5" s="125" t="s">
        <v>710</v>
      </c>
      <c r="B5" s="126" t="s">
        <v>547</v>
      </c>
      <c r="C5" s="126" t="s">
        <v>14</v>
      </c>
      <c r="D5" s="126" t="s">
        <v>13</v>
      </c>
      <c r="E5" s="126" t="s">
        <v>12</v>
      </c>
    </row>
    <row r="6" spans="1:5" ht="17.25" customHeight="1" x14ac:dyDescent="0.2">
      <c r="A6" s="2" t="s">
        <v>52</v>
      </c>
      <c r="B6" s="1">
        <v>2.0000000000000001E-4</v>
      </c>
      <c r="C6" s="1">
        <v>3.5E-4</v>
      </c>
      <c r="D6" s="1">
        <v>5.0000000000000001E-4</v>
      </c>
      <c r="E6" s="1">
        <v>6.9999999999999999E-4</v>
      </c>
    </row>
    <row r="7" spans="1:5" ht="17.25" customHeight="1" x14ac:dyDescent="0.2">
      <c r="A7" s="2" t="s">
        <v>46</v>
      </c>
      <c r="B7" s="1">
        <v>2.0000000000000001E-4</v>
      </c>
      <c r="C7" s="1">
        <v>3.5E-4</v>
      </c>
      <c r="D7" s="1">
        <v>5.0000000000000001E-4</v>
      </c>
      <c r="E7" s="1">
        <v>6.9999999999999999E-4</v>
      </c>
    </row>
    <row r="8" spans="1:5" ht="17.25" customHeight="1" x14ac:dyDescent="0.2">
      <c r="A8" s="2" t="s">
        <v>76</v>
      </c>
      <c r="B8" s="1">
        <v>2.0000000000000001E-4</v>
      </c>
      <c r="C8" s="1">
        <v>3.5E-4</v>
      </c>
      <c r="D8" s="1">
        <v>5.0000000000000001E-4</v>
      </c>
      <c r="E8" s="1">
        <v>6.9999999999999999E-4</v>
      </c>
    </row>
    <row r="9" spans="1:5" ht="17.25" customHeight="1" x14ac:dyDescent="0.2">
      <c r="A9" s="2" t="s">
        <v>78</v>
      </c>
      <c r="B9" s="1">
        <v>2.9999999999999997E-4</v>
      </c>
      <c r="C9" s="1">
        <v>4.4999999999999999E-4</v>
      </c>
      <c r="D9" s="1">
        <v>7.5000000000000002E-4</v>
      </c>
      <c r="E9" s="1">
        <v>8.0000000000000004E-4</v>
      </c>
    </row>
    <row r="10" spans="1:5" ht="17.25" customHeight="1" x14ac:dyDescent="0.2">
      <c r="A10" s="2" t="s">
        <v>63</v>
      </c>
      <c r="B10" s="1">
        <v>2.0000000000000001E-4</v>
      </c>
      <c r="C10" s="1">
        <v>3.5E-4</v>
      </c>
      <c r="D10" s="1">
        <v>5.0000000000000001E-4</v>
      </c>
      <c r="E10" s="1">
        <v>6.9999999999999999E-4</v>
      </c>
    </row>
    <row r="11" spans="1:5" ht="17.25" customHeight="1" x14ac:dyDescent="0.2">
      <c r="A11" s="2" t="s">
        <v>61</v>
      </c>
      <c r="B11" s="1">
        <v>2.0000000000000001E-4</v>
      </c>
      <c r="C11" s="1">
        <v>3.5E-4</v>
      </c>
      <c r="D11" s="1">
        <v>5.0000000000000001E-4</v>
      </c>
      <c r="E11" s="1">
        <v>6.9999999999999999E-4</v>
      </c>
    </row>
    <row r="12" spans="1:5" ht="17.25" customHeight="1" x14ac:dyDescent="0.2">
      <c r="A12" s="2" t="s">
        <v>65</v>
      </c>
      <c r="B12" s="1">
        <v>2.0000000000000001E-4</v>
      </c>
      <c r="C12" s="1">
        <v>3.5E-4</v>
      </c>
      <c r="D12" s="1">
        <v>5.0000000000000001E-4</v>
      </c>
      <c r="E12" s="1">
        <v>6.9999999999999999E-4</v>
      </c>
    </row>
    <row r="13" spans="1:5" ht="17.25" customHeight="1" x14ac:dyDescent="0.2">
      <c r="A13" s="2" t="s">
        <v>36</v>
      </c>
      <c r="B13" s="1">
        <v>2.0000000000000001E-4</v>
      </c>
      <c r="C13" s="1">
        <v>3.5E-4</v>
      </c>
      <c r="D13" s="1">
        <v>5.0000000000000001E-4</v>
      </c>
      <c r="E13" s="1">
        <v>6.9999999999999999E-4</v>
      </c>
    </row>
    <row r="14" spans="1:5" ht="17.25" customHeight="1" x14ac:dyDescent="0.2">
      <c r="A14" s="2" t="s">
        <v>3</v>
      </c>
      <c r="B14" s="1">
        <v>2.9999999999999997E-4</v>
      </c>
      <c r="C14" s="1">
        <v>4.4999999999999999E-4</v>
      </c>
      <c r="D14" s="1">
        <v>7.5000000000000002E-4</v>
      </c>
      <c r="E14" s="1">
        <v>8.0000000000000004E-4</v>
      </c>
    </row>
    <row r="15" spans="1:5" ht="17.25" customHeight="1" x14ac:dyDescent="0.2">
      <c r="A15" s="2" t="s">
        <v>708</v>
      </c>
      <c r="B15" s="1">
        <v>2.9999999999999997E-4</v>
      </c>
      <c r="C15" s="1">
        <v>4.4999999999999999E-4</v>
      </c>
      <c r="D15" s="1">
        <v>7.5000000000000002E-4</v>
      </c>
      <c r="E15" s="1">
        <v>8.0000000000000004E-4</v>
      </c>
    </row>
    <row r="16" spans="1:5" ht="17.25" customHeight="1" x14ac:dyDescent="0.2">
      <c r="A16" s="2" t="s">
        <v>42</v>
      </c>
      <c r="B16" s="1">
        <v>2.0000000000000001E-4</v>
      </c>
      <c r="C16" s="1">
        <v>3.5E-4</v>
      </c>
      <c r="D16" s="1">
        <v>5.0000000000000001E-4</v>
      </c>
      <c r="E16" s="1">
        <v>6.9999999999999999E-4</v>
      </c>
    </row>
    <row r="17" spans="1:5" ht="17.25" customHeight="1" x14ac:dyDescent="0.2">
      <c r="A17" s="2" t="s">
        <v>706</v>
      </c>
      <c r="B17" s="1">
        <v>2.0000000000000001E-4</v>
      </c>
      <c r="C17" s="1">
        <v>3.5E-4</v>
      </c>
      <c r="D17" s="1">
        <v>5.0000000000000001E-4</v>
      </c>
      <c r="E17" s="1">
        <v>6.9999999999999999E-4</v>
      </c>
    </row>
    <row r="18" spans="1:5" ht="17.25" customHeight="1" x14ac:dyDescent="0.2">
      <c r="A18" s="2" t="s">
        <v>704</v>
      </c>
      <c r="B18" s="1">
        <v>2.0000000000000001E-4</v>
      </c>
      <c r="C18" s="1">
        <v>3.5E-4</v>
      </c>
      <c r="D18" s="1">
        <v>5.0000000000000001E-4</v>
      </c>
      <c r="E18" s="1">
        <v>6.9999999999999999E-4</v>
      </c>
    </row>
    <row r="19" spans="1:5" ht="17.25" customHeight="1" x14ac:dyDescent="0.2">
      <c r="A19" s="2" t="s">
        <v>57</v>
      </c>
      <c r="B19" s="1">
        <v>2.0000000000000001E-4</v>
      </c>
      <c r="C19" s="1">
        <v>3.5E-4</v>
      </c>
      <c r="D19" s="1">
        <v>5.0000000000000001E-4</v>
      </c>
      <c r="E19" s="1">
        <v>6.9999999999999999E-4</v>
      </c>
    </row>
    <row r="20" spans="1:5" ht="17.25" customHeight="1" x14ac:dyDescent="0.2">
      <c r="A20" s="2" t="s">
        <v>80</v>
      </c>
      <c r="B20" s="1">
        <v>2.0000000000000001E-4</v>
      </c>
      <c r="C20" s="1">
        <v>3.5E-4</v>
      </c>
      <c r="D20" s="1">
        <v>5.0000000000000001E-4</v>
      </c>
      <c r="E20" s="1">
        <v>6.9999999999999999E-4</v>
      </c>
    </row>
    <row r="21" spans="1:5" ht="17.25" customHeight="1" x14ac:dyDescent="0.2">
      <c r="A21" s="2" t="s">
        <v>34</v>
      </c>
      <c r="B21" s="1">
        <v>2.0000000000000001E-4</v>
      </c>
      <c r="C21" s="1">
        <v>3.5E-4</v>
      </c>
      <c r="D21" s="1">
        <v>5.0000000000000001E-4</v>
      </c>
      <c r="E21" s="1">
        <v>6.9999999999999999E-4</v>
      </c>
    </row>
    <row r="22" spans="1:5" ht="17.25" customHeight="1" x14ac:dyDescent="0.2">
      <c r="A22" s="2" t="s">
        <v>32</v>
      </c>
      <c r="B22" s="1">
        <v>2.0000000000000001E-4</v>
      </c>
      <c r="C22" s="1">
        <v>3.5E-4</v>
      </c>
      <c r="D22" s="1">
        <v>5.0000000000000001E-4</v>
      </c>
      <c r="E22" s="1">
        <v>6.9999999999999999E-4</v>
      </c>
    </row>
    <row r="23" spans="1:5" ht="17.25" customHeight="1" x14ac:dyDescent="0.2">
      <c r="A23" s="2" t="s">
        <v>75</v>
      </c>
      <c r="B23" s="1">
        <v>2.0000000000000001E-4</v>
      </c>
      <c r="C23" s="1">
        <v>3.5E-4</v>
      </c>
      <c r="D23" s="1">
        <v>5.0000000000000001E-4</v>
      </c>
      <c r="E23" s="1">
        <v>6.9999999999999999E-4</v>
      </c>
    </row>
    <row r="24" spans="1:5" ht="17.25" customHeight="1" x14ac:dyDescent="0.2">
      <c r="A24" s="2" t="s">
        <v>73</v>
      </c>
      <c r="B24" s="1">
        <v>2.0000000000000001E-4</v>
      </c>
      <c r="C24" s="1">
        <v>3.5E-4</v>
      </c>
      <c r="D24" s="1">
        <v>5.0000000000000001E-4</v>
      </c>
      <c r="E24" s="1">
        <v>6.9999999999999999E-4</v>
      </c>
    </row>
    <row r="25" spans="1:5" ht="17.25" customHeight="1" x14ac:dyDescent="0.2">
      <c r="A25" s="2" t="s">
        <v>30</v>
      </c>
      <c r="B25" s="1">
        <v>2.0000000000000001E-4</v>
      </c>
      <c r="C25" s="1">
        <v>3.5E-4</v>
      </c>
      <c r="D25" s="1">
        <v>5.0000000000000001E-4</v>
      </c>
      <c r="E25" s="1">
        <v>6.9999999999999999E-4</v>
      </c>
    </row>
    <row r="26" spans="1:5" ht="17.25" customHeight="1" x14ac:dyDescent="0.2">
      <c r="A26" s="2" t="s">
        <v>705</v>
      </c>
      <c r="B26" s="1">
        <v>2.0000000000000001E-4</v>
      </c>
      <c r="C26" s="1">
        <v>3.5E-4</v>
      </c>
      <c r="D26" s="1">
        <v>5.0000000000000001E-4</v>
      </c>
      <c r="E26" s="1">
        <v>6.9999999999999999E-4</v>
      </c>
    </row>
    <row r="27" spans="1:5" ht="17.25" customHeight="1" x14ac:dyDescent="0.2">
      <c r="A27" s="2" t="s">
        <v>22</v>
      </c>
      <c r="B27" s="1">
        <v>2.0000000000000001E-4</v>
      </c>
      <c r="C27" s="1">
        <v>3.5E-4</v>
      </c>
      <c r="D27" s="1">
        <v>5.0000000000000001E-4</v>
      </c>
      <c r="E27" s="1">
        <v>6.9999999999999999E-4</v>
      </c>
    </row>
    <row r="28" spans="1:5" ht="17.25" customHeight="1" x14ac:dyDescent="0.2">
      <c r="A28" s="2" t="s">
        <v>707</v>
      </c>
      <c r="B28" s="1">
        <v>2.0000000000000001E-4</v>
      </c>
      <c r="C28" s="1">
        <v>3.5E-4</v>
      </c>
      <c r="D28" s="1">
        <v>5.0000000000000001E-4</v>
      </c>
      <c r="E28" s="1">
        <v>6.9999999999999999E-4</v>
      </c>
    </row>
    <row r="29" spans="1:5" ht="17.25" customHeight="1" x14ac:dyDescent="0.2">
      <c r="A29" s="2" t="s">
        <v>709</v>
      </c>
      <c r="B29" s="1">
        <v>2.9999999999999997E-4</v>
      </c>
      <c r="C29" s="1">
        <v>4.4999999999999999E-4</v>
      </c>
      <c r="D29" s="1">
        <v>7.5000000000000002E-4</v>
      </c>
      <c r="E29" s="1">
        <v>8.0000000000000004E-4</v>
      </c>
    </row>
    <row r="30" spans="1:5" ht="17.25" customHeight="1" x14ac:dyDescent="0.2">
      <c r="A30" s="2" t="s">
        <v>40</v>
      </c>
      <c r="B30" s="1">
        <v>2.9999999999999997E-4</v>
      </c>
      <c r="C30" s="1">
        <v>4.4999999999999999E-4</v>
      </c>
      <c r="D30" s="1">
        <v>7.5000000000000002E-4</v>
      </c>
      <c r="E30" s="1">
        <v>8.0000000000000004E-4</v>
      </c>
    </row>
    <row r="31" spans="1:5" ht="17.25" customHeight="1" x14ac:dyDescent="0.2"/>
    <row r="32" spans="1:5" ht="17.25" customHeight="1" x14ac:dyDescent="0.2"/>
    <row r="33" spans="1:13" ht="17.25" customHeight="1" x14ac:dyDescent="0.2"/>
    <row r="34" spans="1:13" x14ac:dyDescent="0.2">
      <c r="A34" s="2"/>
      <c r="G34" s="3"/>
      <c r="H34" s="3"/>
      <c r="I34" s="3"/>
      <c r="J34" s="3"/>
      <c r="K34" s="3"/>
      <c r="L34" s="3"/>
      <c r="M34" s="3"/>
    </row>
    <row r="35" spans="1:13" ht="27.75" customHeight="1" x14ac:dyDescent="0.2">
      <c r="A35" s="4"/>
      <c r="C35" s="5"/>
      <c r="D35" s="5"/>
      <c r="E35" s="5"/>
      <c r="F35" s="5"/>
      <c r="G35" s="6"/>
      <c r="H35" s="6"/>
      <c r="I35" s="6"/>
      <c r="J35" s="6"/>
      <c r="K35" s="6"/>
      <c r="L35" s="6"/>
      <c r="M35" s="6"/>
    </row>
    <row r="36" spans="1:13" ht="18.75" customHeight="1" x14ac:dyDescent="0.2">
      <c r="A36" s="4"/>
      <c r="C36" s="5"/>
      <c r="D36" s="5"/>
      <c r="E36" s="5"/>
      <c r="F36" s="5"/>
      <c r="G36" s="5"/>
      <c r="I36" s="5"/>
      <c r="K36" s="5"/>
      <c r="M36" s="5"/>
    </row>
    <row r="37" spans="1:13" x14ac:dyDescent="0.2">
      <c r="A37" s="4"/>
      <c r="B37" s="4"/>
      <c r="C37" s="5"/>
      <c r="D37" s="5"/>
      <c r="E37" s="7"/>
      <c r="F37" s="8"/>
      <c r="G37" s="9"/>
      <c r="H37" s="9"/>
      <c r="I37" s="9"/>
      <c r="J37" s="9"/>
      <c r="K37" s="9"/>
      <c r="L37" s="9"/>
      <c r="M37" s="9"/>
    </row>
    <row r="38" spans="1:13" x14ac:dyDescent="0.2">
      <c r="A38" s="4"/>
      <c r="B38" s="4"/>
      <c r="E38" s="7"/>
      <c r="F38" s="8"/>
      <c r="G38" s="9"/>
      <c r="H38" s="9"/>
      <c r="I38" s="9"/>
      <c r="J38" s="9"/>
      <c r="K38" s="9"/>
      <c r="L38" s="9"/>
      <c r="M38" s="9"/>
    </row>
    <row r="39" spans="1:13" x14ac:dyDescent="0.2">
      <c r="A39" s="4"/>
      <c r="B39" s="4"/>
      <c r="E39" s="7"/>
      <c r="F39" s="8"/>
      <c r="G39" s="9"/>
      <c r="H39" s="9"/>
      <c r="I39" s="9"/>
      <c r="J39" s="9"/>
      <c r="K39" s="9"/>
      <c r="L39" s="9"/>
      <c r="M39" s="9"/>
    </row>
    <row r="40" spans="1:13" x14ac:dyDescent="0.2">
      <c r="A40" s="4"/>
      <c r="B40" s="4"/>
      <c r="E40" s="7"/>
      <c r="F40" s="8"/>
      <c r="G40" s="9"/>
      <c r="H40" s="9"/>
      <c r="I40" s="9"/>
      <c r="J40" s="9"/>
      <c r="K40" s="9"/>
      <c r="L40" s="9"/>
      <c r="M40" s="9"/>
    </row>
    <row r="41" spans="1:13" x14ac:dyDescent="0.2">
      <c r="A41" s="4"/>
      <c r="B41" s="4"/>
      <c r="E41" s="7"/>
      <c r="F41" s="8"/>
      <c r="G41" s="9"/>
      <c r="H41" s="9"/>
      <c r="I41" s="9"/>
      <c r="J41" s="9"/>
      <c r="K41" s="9"/>
      <c r="L41" s="9"/>
      <c r="M41" s="9"/>
    </row>
    <row r="42" spans="1:13" x14ac:dyDescent="0.2">
      <c r="A42" s="4"/>
      <c r="B42" s="4"/>
      <c r="E42" s="7"/>
      <c r="F42" s="8"/>
      <c r="G42" s="9"/>
      <c r="H42" s="9"/>
      <c r="I42" s="9"/>
      <c r="J42" s="9"/>
      <c r="K42" s="9"/>
      <c r="L42" s="9"/>
      <c r="M42" s="9"/>
    </row>
    <row r="43" spans="1:13" x14ac:dyDescent="0.2">
      <c r="A43" s="4"/>
      <c r="B43" s="4"/>
      <c r="E43" s="7"/>
      <c r="F43" s="8"/>
      <c r="G43" s="9"/>
      <c r="H43" s="9"/>
      <c r="I43" s="9"/>
      <c r="J43" s="9"/>
      <c r="K43" s="9"/>
      <c r="L43" s="9"/>
      <c r="M43" s="9"/>
    </row>
    <row r="44" spans="1:13" x14ac:dyDescent="0.2">
      <c r="A44" s="4"/>
      <c r="B44" s="4"/>
      <c r="C44" s="10"/>
      <c r="D44" s="11"/>
      <c r="E44" s="7"/>
      <c r="F44" s="8"/>
      <c r="G44" s="9"/>
      <c r="H44" s="9"/>
      <c r="I44" s="9"/>
      <c r="J44" s="9"/>
      <c r="K44" s="9"/>
      <c r="L44" s="9"/>
      <c r="M44" s="9"/>
    </row>
    <row r="45" spans="1:13" x14ac:dyDescent="0.2">
      <c r="A45" s="4"/>
      <c r="B45" s="4"/>
      <c r="C45" s="10"/>
      <c r="D45" s="11"/>
      <c r="E45" s="7"/>
      <c r="F45" s="8"/>
      <c r="G45" s="9"/>
      <c r="H45" s="9"/>
      <c r="I45" s="9"/>
      <c r="J45" s="9"/>
      <c r="K45" s="9"/>
      <c r="L45" s="9"/>
      <c r="M45" s="9"/>
    </row>
    <row r="46" spans="1:13" x14ac:dyDescent="0.2">
      <c r="A46" s="4"/>
      <c r="B46" s="4"/>
      <c r="C46" s="10"/>
      <c r="D46" s="11"/>
      <c r="E46" s="7"/>
      <c r="F46" s="8"/>
      <c r="G46" s="9"/>
      <c r="H46" s="9"/>
      <c r="I46" s="9"/>
      <c r="J46" s="9"/>
      <c r="K46" s="9"/>
      <c r="L46" s="9"/>
      <c r="M46" s="9"/>
    </row>
    <row r="47" spans="1:13" x14ac:dyDescent="0.2">
      <c r="A47" s="4"/>
      <c r="B47" s="4"/>
      <c r="C47" s="10"/>
      <c r="D47" s="11"/>
      <c r="E47" s="7"/>
      <c r="F47" s="8"/>
      <c r="G47" s="9"/>
      <c r="H47" s="9"/>
      <c r="I47" s="9"/>
      <c r="J47" s="9"/>
      <c r="K47" s="9"/>
      <c r="L47" s="9"/>
      <c r="M47" s="9"/>
    </row>
    <row r="48" spans="1:13" x14ac:dyDescent="0.2">
      <c r="A48" s="4"/>
      <c r="B48" s="4"/>
      <c r="C48" s="10"/>
      <c r="D48" s="11"/>
      <c r="E48" s="7"/>
      <c r="F48" s="8"/>
      <c r="G48" s="9"/>
      <c r="H48" s="9"/>
      <c r="I48" s="9"/>
      <c r="J48" s="9"/>
      <c r="K48" s="9"/>
      <c r="L48" s="9"/>
      <c r="M48" s="9"/>
    </row>
    <row r="49" spans="1:19" ht="25.5" customHeight="1" x14ac:dyDescent="0.2">
      <c r="A49" s="4"/>
      <c r="C49" s="12"/>
      <c r="D49" s="11"/>
      <c r="E49" s="7"/>
      <c r="F49" s="8"/>
      <c r="G49" s="9"/>
      <c r="H49" s="9"/>
      <c r="I49" s="9"/>
      <c r="J49" s="9"/>
      <c r="K49" s="9"/>
      <c r="L49" s="9"/>
      <c r="M49" s="9"/>
    </row>
    <row r="50" spans="1:19" x14ac:dyDescent="0.2">
      <c r="C50" s="7"/>
      <c r="D50" s="8"/>
      <c r="E50" s="7"/>
      <c r="F50" s="8"/>
      <c r="G50" s="8"/>
      <c r="H50" s="8"/>
      <c r="I50" s="8"/>
      <c r="J50" s="8"/>
      <c r="K50" s="8"/>
      <c r="L50" s="8"/>
    </row>
    <row r="51" spans="1:19" x14ac:dyDescent="0.2">
      <c r="A51" s="133"/>
      <c r="B51" s="133"/>
      <c r="C51" s="133"/>
      <c r="D51" s="133"/>
      <c r="E51" s="13"/>
      <c r="F51" s="8"/>
      <c r="G51" s="8"/>
      <c r="H51" s="8"/>
      <c r="I51" s="8"/>
      <c r="J51" s="8"/>
      <c r="K51" s="8"/>
      <c r="L51" s="8"/>
    </row>
    <row r="52" spans="1:19" x14ac:dyDescent="0.2">
      <c r="C52" s="7"/>
      <c r="D52" s="8"/>
    </row>
    <row r="53" spans="1:19" x14ac:dyDescent="0.2">
      <c r="C53" s="7"/>
      <c r="D53" s="8"/>
      <c r="E53" s="7"/>
    </row>
    <row r="54" spans="1:19" x14ac:dyDescent="0.2">
      <c r="C54" s="7"/>
      <c r="D54" s="8"/>
      <c r="E54" s="7"/>
    </row>
    <row r="55" spans="1:19" x14ac:dyDescent="0.2">
      <c r="C55" s="7"/>
      <c r="D55" s="8"/>
    </row>
    <row r="56" spans="1:19" x14ac:dyDescent="0.2">
      <c r="A56" s="2"/>
      <c r="G56" s="3"/>
      <c r="H56" s="3"/>
      <c r="I56" s="3"/>
      <c r="J56" s="3"/>
      <c r="K56" s="3"/>
      <c r="L56" s="3"/>
      <c r="M56" s="3"/>
    </row>
    <row r="57" spans="1:19" x14ac:dyDescent="0.2">
      <c r="A57" s="4"/>
      <c r="C57" s="5"/>
      <c r="D57" s="5"/>
      <c r="E57" s="5"/>
      <c r="F57" s="5"/>
      <c r="G57" s="6"/>
      <c r="H57" s="6"/>
      <c r="I57" s="6"/>
      <c r="J57" s="6"/>
      <c r="K57" s="6"/>
      <c r="L57" s="6"/>
      <c r="M57" s="6"/>
    </row>
    <row r="58" spans="1:19" x14ac:dyDescent="0.2">
      <c r="A58" s="4"/>
      <c r="C58" s="5"/>
      <c r="D58" s="5"/>
      <c r="E58" s="5"/>
      <c r="F58" s="5"/>
      <c r="G58" s="5"/>
      <c r="H58" s="5"/>
      <c r="I58" s="5"/>
      <c r="J58" s="5"/>
      <c r="K58" s="5"/>
      <c r="L58" s="5"/>
      <c r="M58" s="5"/>
      <c r="R58" s="7"/>
      <c r="S58" s="8"/>
    </row>
    <row r="59" spans="1:19" x14ac:dyDescent="0.2">
      <c r="A59" s="4"/>
      <c r="B59" s="4"/>
      <c r="C59" s="5"/>
      <c r="D59" s="14"/>
      <c r="E59" s="7"/>
      <c r="F59" s="8"/>
      <c r="G59" s="9"/>
      <c r="H59" s="9"/>
      <c r="I59" s="9"/>
      <c r="J59" s="9"/>
      <c r="K59" s="9"/>
      <c r="L59" s="9"/>
      <c r="M59" s="9"/>
    </row>
    <row r="60" spans="1:19" x14ac:dyDescent="0.2">
      <c r="A60" s="4"/>
      <c r="B60" s="4"/>
      <c r="C60" s="5"/>
      <c r="D60" s="14"/>
      <c r="E60" s="7"/>
      <c r="F60" s="8"/>
      <c r="G60" s="9"/>
      <c r="H60" s="9"/>
      <c r="I60" s="9"/>
      <c r="J60" s="9"/>
      <c r="K60" s="9"/>
      <c r="L60" s="9"/>
      <c r="M60" s="9"/>
    </row>
    <row r="61" spans="1:19" x14ac:dyDescent="0.2">
      <c r="A61" s="4"/>
      <c r="B61" s="4"/>
      <c r="D61" s="11"/>
      <c r="E61" s="7"/>
      <c r="F61" s="8"/>
      <c r="G61" s="9"/>
      <c r="H61" s="9"/>
      <c r="I61" s="9"/>
      <c r="J61" s="9"/>
      <c r="K61" s="9"/>
      <c r="L61" s="9"/>
      <c r="M61" s="9"/>
    </row>
    <row r="62" spans="1:19" x14ac:dyDescent="0.2">
      <c r="A62" s="4"/>
      <c r="B62" s="4"/>
      <c r="D62" s="11"/>
      <c r="E62" s="7"/>
      <c r="F62" s="8"/>
      <c r="G62" s="9"/>
      <c r="H62" s="9"/>
      <c r="I62" s="9"/>
      <c r="J62" s="9"/>
      <c r="K62" s="9"/>
      <c r="L62" s="9"/>
      <c r="M62" s="9"/>
    </row>
    <row r="63" spans="1:19" x14ac:dyDescent="0.2">
      <c r="A63" s="4"/>
      <c r="B63" s="4"/>
      <c r="D63" s="11"/>
      <c r="E63" s="7"/>
      <c r="F63" s="8"/>
      <c r="G63" s="9"/>
      <c r="H63" s="9"/>
      <c r="I63" s="9"/>
      <c r="J63" s="9"/>
      <c r="K63" s="9"/>
      <c r="L63" s="9"/>
      <c r="M63" s="9"/>
    </row>
    <row r="64" spans="1:19" x14ac:dyDescent="0.2">
      <c r="A64" s="4"/>
      <c r="B64" s="4"/>
      <c r="D64" s="11"/>
      <c r="E64" s="7"/>
      <c r="F64" s="8"/>
      <c r="G64" s="9"/>
      <c r="H64" s="9"/>
      <c r="I64" s="9"/>
      <c r="J64" s="9"/>
      <c r="K64" s="9"/>
      <c r="L64" s="9"/>
      <c r="M64" s="9"/>
    </row>
    <row r="65" spans="1:13" x14ac:dyDescent="0.2">
      <c r="A65" s="4"/>
      <c r="B65" s="4"/>
      <c r="D65" s="11"/>
      <c r="E65" s="7"/>
      <c r="F65" s="8"/>
      <c r="G65" s="9"/>
      <c r="H65" s="9"/>
      <c r="I65" s="9"/>
      <c r="J65" s="9"/>
      <c r="K65" s="9"/>
      <c r="L65" s="9"/>
      <c r="M65" s="9"/>
    </row>
    <row r="66" spans="1:13" x14ac:dyDescent="0.2">
      <c r="A66" s="4"/>
      <c r="B66" s="4"/>
      <c r="D66" s="11"/>
      <c r="E66" s="7"/>
      <c r="F66" s="8"/>
      <c r="G66" s="9"/>
      <c r="H66" s="9"/>
      <c r="I66" s="9"/>
      <c r="J66" s="9"/>
      <c r="K66" s="9"/>
      <c r="L66" s="9"/>
      <c r="M66" s="9"/>
    </row>
    <row r="67" spans="1:13" x14ac:dyDescent="0.2">
      <c r="A67" s="4"/>
      <c r="B67" s="4"/>
      <c r="D67" s="11"/>
      <c r="E67" s="7"/>
      <c r="F67" s="8"/>
      <c r="G67" s="9"/>
      <c r="H67" s="9"/>
      <c r="I67" s="9"/>
      <c r="J67" s="9"/>
      <c r="K67" s="9"/>
      <c r="L67" s="9"/>
      <c r="M67" s="9"/>
    </row>
    <row r="68" spans="1:13" x14ac:dyDescent="0.2">
      <c r="A68" s="4"/>
      <c r="B68" s="4"/>
      <c r="D68" s="11"/>
      <c r="E68" s="7"/>
      <c r="F68" s="8"/>
      <c r="G68" s="9"/>
      <c r="H68" s="9"/>
      <c r="I68" s="9"/>
      <c r="J68" s="9"/>
      <c r="K68" s="9"/>
      <c r="L68" s="9"/>
      <c r="M68" s="9"/>
    </row>
    <row r="69" spans="1:13" x14ac:dyDescent="0.2">
      <c r="A69" s="15"/>
      <c r="B69" s="15"/>
      <c r="C69" s="16"/>
      <c r="D69" s="17"/>
      <c r="E69" s="18"/>
      <c r="F69" s="19"/>
      <c r="G69" s="20"/>
      <c r="H69" s="20"/>
      <c r="I69" s="21"/>
      <c r="J69" s="21"/>
      <c r="K69" s="21"/>
      <c r="L69" s="21"/>
      <c r="M69" s="22"/>
    </row>
    <row r="70" spans="1:13" x14ac:dyDescent="0.2">
      <c r="A70" s="4"/>
      <c r="B70" s="4"/>
      <c r="D70" s="11"/>
      <c r="E70" s="7"/>
      <c r="F70" s="8"/>
      <c r="G70" s="9"/>
      <c r="H70" s="9"/>
      <c r="I70" s="9"/>
      <c r="J70" s="9"/>
      <c r="K70" s="9"/>
      <c r="L70" s="9"/>
      <c r="M70" s="9"/>
    </row>
    <row r="71" spans="1:13" x14ac:dyDescent="0.2">
      <c r="A71" s="23"/>
      <c r="B71" s="4"/>
      <c r="D71" s="11"/>
      <c r="E71" s="7"/>
      <c r="F71" s="8"/>
      <c r="G71" s="9"/>
      <c r="H71" s="9"/>
      <c r="I71" s="9"/>
      <c r="J71" s="9"/>
      <c r="K71" s="9"/>
      <c r="L71" s="9"/>
      <c r="M71" s="9"/>
    </row>
    <row r="72" spans="1:13" x14ac:dyDescent="0.2">
      <c r="A72" s="4"/>
      <c r="B72" s="4"/>
      <c r="C72" s="10"/>
      <c r="D72" s="11"/>
      <c r="E72" s="7"/>
      <c r="F72" s="8"/>
      <c r="G72" s="9"/>
      <c r="H72" s="9"/>
      <c r="I72" s="9"/>
      <c r="J72" s="9"/>
      <c r="K72" s="9"/>
      <c r="L72" s="9"/>
      <c r="M72" s="9"/>
    </row>
    <row r="73" spans="1:13" x14ac:dyDescent="0.2">
      <c r="A73" s="4"/>
      <c r="B73" s="4"/>
      <c r="C73" s="10"/>
      <c r="D73" s="11"/>
      <c r="E73" s="7"/>
      <c r="F73" s="8"/>
      <c r="G73" s="9"/>
      <c r="H73" s="9"/>
      <c r="I73" s="9"/>
      <c r="J73" s="9"/>
      <c r="K73" s="9"/>
      <c r="L73" s="9"/>
      <c r="M73" s="9"/>
    </row>
    <row r="74" spans="1:13" x14ac:dyDescent="0.2">
      <c r="A74" s="4"/>
      <c r="B74" s="4"/>
      <c r="C74" s="10"/>
      <c r="D74" s="11"/>
      <c r="E74" s="7"/>
      <c r="F74" s="8"/>
      <c r="G74" s="9"/>
      <c r="H74" s="9"/>
      <c r="I74" s="9"/>
      <c r="J74" s="9"/>
      <c r="K74" s="9"/>
      <c r="L74" s="9"/>
      <c r="M74" s="9"/>
    </row>
    <row r="75" spans="1:13" x14ac:dyDescent="0.2">
      <c r="A75" s="4"/>
      <c r="C75" s="10"/>
      <c r="D75" s="11"/>
      <c r="E75" s="7"/>
      <c r="F75" s="8"/>
      <c r="G75" s="9"/>
      <c r="H75" s="9"/>
      <c r="I75" s="9"/>
      <c r="J75" s="9"/>
      <c r="K75" s="9"/>
      <c r="L75" s="9"/>
      <c r="M75" s="9"/>
    </row>
    <row r="76" spans="1:13" x14ac:dyDescent="0.2">
      <c r="A76" s="4"/>
      <c r="B76" s="4"/>
      <c r="C76" s="10"/>
      <c r="D76" s="11"/>
      <c r="E76" s="7"/>
      <c r="F76" s="8"/>
      <c r="G76" s="9"/>
      <c r="H76" s="9"/>
      <c r="I76" s="9"/>
      <c r="J76" s="9"/>
      <c r="K76" s="9"/>
      <c r="L76" s="9"/>
      <c r="M76" s="9"/>
    </row>
    <row r="77" spans="1:13" x14ac:dyDescent="0.2">
      <c r="A77" s="4"/>
      <c r="B77" s="4"/>
      <c r="C77" s="10"/>
      <c r="D77" s="11"/>
      <c r="E77" s="7"/>
      <c r="F77" s="8"/>
      <c r="G77" s="9"/>
      <c r="H77" s="9"/>
      <c r="I77" s="9"/>
      <c r="J77" s="9"/>
      <c r="K77" s="9"/>
      <c r="L77" s="9"/>
      <c r="M77" s="9"/>
    </row>
    <row r="78" spans="1:13" x14ac:dyDescent="0.2">
      <c r="A78" s="4"/>
      <c r="D78" s="11"/>
      <c r="E78" s="7"/>
      <c r="F78" s="8"/>
      <c r="G78" s="9"/>
      <c r="H78" s="9"/>
      <c r="I78" s="9"/>
      <c r="J78" s="9"/>
      <c r="K78" s="9"/>
      <c r="L78" s="9"/>
      <c r="M78" s="9"/>
    </row>
    <row r="79" spans="1:13" x14ac:dyDescent="0.2">
      <c r="E79" s="7"/>
      <c r="F79" s="8"/>
    </row>
    <row r="88" spans="1:2" ht="15" x14ac:dyDescent="0.25">
      <c r="A88" s="88"/>
      <c r="B88" s="25"/>
    </row>
  </sheetData>
  <sortState ref="A6:E33">
    <sortCondition ref="A6:A33"/>
  </sortState>
  <mergeCells count="1">
    <mergeCell ref="A51:D51"/>
  </mergeCells>
  <dataValidations count="1">
    <dataValidation type="list" allowBlank="1" showInputMessage="1" showErrorMessage="1" sqref="B5:E5">
      <formula1>CLVintages</formula1>
    </dataValidation>
  </dataValidations>
  <pageMargins left="0.75" right="0.75" top="1" bottom="1" header="0.5" footer="0.5"/>
  <pageSetup orientation="landscape" r:id="rId1"/>
  <headerFooter alignWithMargins="0"/>
  <legacy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C54"/>
  <sheetViews>
    <sheetView workbookViewId="0">
      <selection activeCell="C1" sqref="C1"/>
    </sheetView>
  </sheetViews>
  <sheetFormatPr defaultRowHeight="15" x14ac:dyDescent="0.25"/>
  <cols>
    <col min="1" max="1" width="26.42578125" customWidth="1"/>
    <col min="2" max="2" width="24.5703125" customWidth="1"/>
    <col min="3" max="3" width="27.5703125" customWidth="1"/>
    <col min="4" max="5" width="9.140625" customWidth="1"/>
  </cols>
  <sheetData>
    <row r="1" spans="1:3" x14ac:dyDescent="0.25">
      <c r="A1" s="66" t="s">
        <v>777</v>
      </c>
      <c r="B1" s="66" t="s">
        <v>776</v>
      </c>
      <c r="C1" s="66" t="s">
        <v>775</v>
      </c>
    </row>
    <row r="2" spans="1:3" x14ac:dyDescent="0.25">
      <c r="A2" t="s">
        <v>0</v>
      </c>
      <c r="B2" t="s">
        <v>742</v>
      </c>
      <c r="C2" t="s">
        <v>760</v>
      </c>
    </row>
    <row r="3" spans="1:3" ht="15" customHeight="1" x14ac:dyDescent="0.25">
      <c r="A3" t="s">
        <v>78</v>
      </c>
      <c r="B3" t="s">
        <v>743</v>
      </c>
      <c r="C3" t="s">
        <v>761</v>
      </c>
    </row>
    <row r="4" spans="1:3" x14ac:dyDescent="0.25">
      <c r="A4" t="s">
        <v>546</v>
      </c>
      <c r="B4" t="s">
        <v>744</v>
      </c>
      <c r="C4" t="s">
        <v>762</v>
      </c>
    </row>
    <row r="5" spans="1:3" x14ac:dyDescent="0.25">
      <c r="A5" t="s">
        <v>772</v>
      </c>
      <c r="B5" t="s">
        <v>432</v>
      </c>
      <c r="C5" t="s">
        <v>763</v>
      </c>
    </row>
    <row r="6" spans="1:3" x14ac:dyDescent="0.25">
      <c r="A6" t="s">
        <v>699</v>
      </c>
      <c r="B6" t="s">
        <v>745</v>
      </c>
      <c r="C6" t="s">
        <v>764</v>
      </c>
    </row>
    <row r="7" spans="1:3" x14ac:dyDescent="0.25">
      <c r="A7" t="s">
        <v>717</v>
      </c>
      <c r="B7" t="s">
        <v>747</v>
      </c>
      <c r="C7" t="s">
        <v>765</v>
      </c>
    </row>
    <row r="8" spans="1:3" x14ac:dyDescent="0.25">
      <c r="A8" t="s">
        <v>773</v>
      </c>
      <c r="B8" t="s">
        <v>785</v>
      </c>
      <c r="C8" t="s">
        <v>766</v>
      </c>
    </row>
    <row r="9" spans="1:3" x14ac:dyDescent="0.25">
      <c r="A9" t="s">
        <v>774</v>
      </c>
      <c r="B9" t="s">
        <v>748</v>
      </c>
      <c r="C9" t="s">
        <v>767</v>
      </c>
    </row>
    <row r="10" spans="1:3" x14ac:dyDescent="0.25">
      <c r="A10" t="s">
        <v>716</v>
      </c>
      <c r="B10" t="s">
        <v>746</v>
      </c>
      <c r="C10" t="s">
        <v>768</v>
      </c>
    </row>
    <row r="11" spans="1:3" x14ac:dyDescent="0.25">
      <c r="A11" t="s">
        <v>2</v>
      </c>
      <c r="B11" t="s">
        <v>749</v>
      </c>
      <c r="C11" t="s">
        <v>769</v>
      </c>
    </row>
    <row r="12" spans="1:3" x14ac:dyDescent="0.25">
      <c r="A12" t="s">
        <v>548</v>
      </c>
      <c r="B12" t="s">
        <v>750</v>
      </c>
      <c r="C12" t="s">
        <v>770</v>
      </c>
    </row>
    <row r="13" spans="1:3" x14ac:dyDescent="0.25">
      <c r="A13" t="s">
        <v>1</v>
      </c>
      <c r="B13" t="s">
        <v>751</v>
      </c>
      <c r="C13" t="s">
        <v>771</v>
      </c>
    </row>
    <row r="15" spans="1:3" x14ac:dyDescent="0.25">
      <c r="A15" s="66" t="s">
        <v>700</v>
      </c>
    </row>
    <row r="16" spans="1:3" x14ac:dyDescent="0.25">
      <c r="A16" t="s">
        <v>13</v>
      </c>
    </row>
    <row r="17" spans="1:1" x14ac:dyDescent="0.25">
      <c r="A17" t="s">
        <v>14</v>
      </c>
    </row>
    <row r="18" spans="1:1" x14ac:dyDescent="0.25">
      <c r="A18" t="s">
        <v>547</v>
      </c>
    </row>
    <row r="19" spans="1:1" x14ac:dyDescent="0.25">
      <c r="A19" t="s">
        <v>12</v>
      </c>
    </row>
    <row r="22" spans="1:1" x14ac:dyDescent="0.25">
      <c r="A22" s="66" t="s">
        <v>711</v>
      </c>
    </row>
    <row r="23" spans="1:1" x14ac:dyDescent="0.25">
      <c r="A23" s="95" t="s">
        <v>783</v>
      </c>
    </row>
    <row r="24" spans="1:1" x14ac:dyDescent="0.25">
      <c r="A24" t="s">
        <v>712</v>
      </c>
    </row>
    <row r="25" spans="1:1" x14ac:dyDescent="0.25">
      <c r="A25" t="s">
        <v>713</v>
      </c>
    </row>
    <row r="27" spans="1:1" x14ac:dyDescent="0.25">
      <c r="A27" t="s">
        <v>800</v>
      </c>
    </row>
    <row r="28" spans="1:1" x14ac:dyDescent="0.25">
      <c r="A28" t="s">
        <v>806</v>
      </c>
    </row>
    <row r="29" spans="1:1" x14ac:dyDescent="0.25">
      <c r="A29" t="s">
        <v>807</v>
      </c>
    </row>
    <row r="30" spans="1:1" x14ac:dyDescent="0.25">
      <c r="A30" t="s">
        <v>811</v>
      </c>
    </row>
    <row r="31" spans="1:1" x14ac:dyDescent="0.25">
      <c r="A31" t="s">
        <v>801</v>
      </c>
    </row>
    <row r="32" spans="1:1" x14ac:dyDescent="0.25">
      <c r="A32" t="s">
        <v>804</v>
      </c>
    </row>
    <row r="33" spans="1:1" x14ac:dyDescent="0.25">
      <c r="A33" t="s">
        <v>805</v>
      </c>
    </row>
    <row r="34" spans="1:1" x14ac:dyDescent="0.25">
      <c r="A34" t="s">
        <v>808</v>
      </c>
    </row>
    <row r="35" spans="1:1" x14ac:dyDescent="0.25">
      <c r="A35" t="s">
        <v>783</v>
      </c>
    </row>
    <row r="36" spans="1:1" x14ac:dyDescent="0.25">
      <c r="A36" t="s">
        <v>802</v>
      </c>
    </row>
    <row r="37" spans="1:1" x14ac:dyDescent="0.25">
      <c r="A37" t="s">
        <v>809</v>
      </c>
    </row>
    <row r="38" spans="1:1" x14ac:dyDescent="0.25">
      <c r="A38" t="s">
        <v>810</v>
      </c>
    </row>
    <row r="39" spans="1:1" x14ac:dyDescent="0.25">
      <c r="A39" t="s">
        <v>803</v>
      </c>
    </row>
    <row r="41" spans="1:1" x14ac:dyDescent="0.25">
      <c r="A41" t="s">
        <v>812</v>
      </c>
    </row>
    <row r="42" spans="1:1" x14ac:dyDescent="0.25">
      <c r="A42" t="s">
        <v>806</v>
      </c>
    </row>
    <row r="43" spans="1:1" x14ac:dyDescent="0.25">
      <c r="A43" t="s">
        <v>807</v>
      </c>
    </row>
    <row r="44" spans="1:1" x14ac:dyDescent="0.25">
      <c r="A44" t="s">
        <v>811</v>
      </c>
    </row>
    <row r="45" spans="1:1" x14ac:dyDescent="0.25">
      <c r="A45" t="s">
        <v>801</v>
      </c>
    </row>
    <row r="46" spans="1:1" x14ac:dyDescent="0.25">
      <c r="A46" t="s">
        <v>804</v>
      </c>
    </row>
    <row r="47" spans="1:1" x14ac:dyDescent="0.25">
      <c r="A47" t="s">
        <v>805</v>
      </c>
    </row>
    <row r="48" spans="1:1" x14ac:dyDescent="0.25">
      <c r="A48" t="s">
        <v>808</v>
      </c>
    </row>
    <row r="49" spans="1:1" x14ac:dyDescent="0.25">
      <c r="A49" t="s">
        <v>783</v>
      </c>
    </row>
    <row r="50" spans="1:1" x14ac:dyDescent="0.25">
      <c r="A50" t="s">
        <v>802</v>
      </c>
    </row>
    <row r="51" spans="1:1" x14ac:dyDescent="0.25">
      <c r="A51" t="s">
        <v>809</v>
      </c>
    </row>
    <row r="52" spans="1:1" x14ac:dyDescent="0.25">
      <c r="A52" t="s">
        <v>810</v>
      </c>
    </row>
    <row r="53" spans="1:1" x14ac:dyDescent="0.25">
      <c r="A53" t="s">
        <v>803</v>
      </c>
    </row>
    <row r="54" spans="1:1" x14ac:dyDescent="0.25">
      <c r="A54" t="s">
        <v>813</v>
      </c>
    </row>
  </sheetData>
  <sortState ref="A16:A19">
    <sortCondition ref="A16"/>
  </sortState>
  <pageMargins left="0.7" right="0.7" top="0.75" bottom="0.75" header="0.3" footer="0.3"/>
  <pageSetup orientation="portrait" r:id="rId1"/>
  <tableParts count="5">
    <tablePart r:id="rId2"/>
    <tablePart r:id="rId3"/>
    <tablePart r:id="rId4"/>
    <tablePart r:id="rId5"/>
    <tablePart r:id="rId6"/>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E5"/>
  <sheetViews>
    <sheetView workbookViewId="0">
      <selection activeCell="P39" sqref="P39"/>
    </sheetView>
  </sheetViews>
  <sheetFormatPr defaultRowHeight="15" x14ac:dyDescent="0.25"/>
  <cols>
    <col min="1" max="1" width="30.42578125" customWidth="1"/>
    <col min="2" max="2" width="10.85546875" customWidth="1"/>
    <col min="3" max="5" width="11.85546875" customWidth="1"/>
  </cols>
  <sheetData>
    <row r="1" spans="1:5" x14ac:dyDescent="0.25">
      <c r="A1" s="66" t="s">
        <v>752</v>
      </c>
      <c r="B1" s="66" t="s">
        <v>12</v>
      </c>
      <c r="C1" s="66" t="s">
        <v>13</v>
      </c>
      <c r="D1" s="66" t="s">
        <v>14</v>
      </c>
      <c r="E1" s="66" t="s">
        <v>547</v>
      </c>
    </row>
    <row r="2" spans="1:5" x14ac:dyDescent="0.25">
      <c r="A2" s="66" t="s">
        <v>732</v>
      </c>
      <c r="B2">
        <v>0.75</v>
      </c>
      <c r="C2">
        <v>0.82299999999999995</v>
      </c>
      <c r="D2">
        <v>0.879</v>
      </c>
      <c r="E2">
        <v>0.879</v>
      </c>
    </row>
    <row r="3" spans="1:5" x14ac:dyDescent="0.25">
      <c r="A3" s="66" t="s">
        <v>733</v>
      </c>
      <c r="B3">
        <v>0.75</v>
      </c>
      <c r="C3">
        <v>0.75</v>
      </c>
      <c r="D3">
        <v>0.75</v>
      </c>
      <c r="E3">
        <v>0.8</v>
      </c>
    </row>
    <row r="4" spans="1:5" x14ac:dyDescent="0.25">
      <c r="A4" s="66" t="s">
        <v>731</v>
      </c>
      <c r="B4">
        <v>2.5</v>
      </c>
      <c r="C4">
        <v>2.5</v>
      </c>
      <c r="D4">
        <v>3</v>
      </c>
      <c r="E4">
        <v>3.5</v>
      </c>
    </row>
    <row r="5" spans="1:5" x14ac:dyDescent="0.25">
      <c r="A5" s="66" t="s">
        <v>734</v>
      </c>
      <c r="B5">
        <v>0.7</v>
      </c>
      <c r="C5">
        <v>0.7</v>
      </c>
      <c r="D5">
        <v>0.7</v>
      </c>
      <c r="E5">
        <v>0.7</v>
      </c>
    </row>
  </sheetData>
  <dataValidations count="1">
    <dataValidation type="list" allowBlank="1" showInputMessage="1" showErrorMessage="1" sqref="B1:E1">
      <formula1>CLVintages</formula1>
    </dataValidation>
  </dataValidations>
  <pageMargins left="0.7" right="0.7" top="0.75" bottom="0.75" header="0.3" footer="0.3"/>
  <legacy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B4"/>
  <sheetViews>
    <sheetView workbookViewId="0">
      <selection activeCell="G3" sqref="G3"/>
    </sheetView>
  </sheetViews>
  <sheetFormatPr defaultRowHeight="15" x14ac:dyDescent="0.25"/>
  <cols>
    <col min="1" max="1" width="32.140625" customWidth="1"/>
    <col min="2" max="2" width="101.7109375" customWidth="1"/>
  </cols>
  <sheetData>
    <row r="1" spans="1:2" x14ac:dyDescent="0.25">
      <c r="A1" t="s">
        <v>778</v>
      </c>
      <c r="B1" t="s">
        <v>779</v>
      </c>
    </row>
    <row r="2" spans="1:2" ht="165" x14ac:dyDescent="0.25">
      <c r="A2" s="47" t="s">
        <v>780</v>
      </c>
      <c r="B2" s="141" t="s">
        <v>816</v>
      </c>
    </row>
    <row r="3" spans="1:2" ht="165" x14ac:dyDescent="0.25">
      <c r="A3" s="47" t="s">
        <v>781</v>
      </c>
      <c r="B3" s="141" t="s">
        <v>817</v>
      </c>
    </row>
    <row r="4" spans="1:2" x14ac:dyDescent="0.25">
      <c r="A4" s="47" t="s">
        <v>783</v>
      </c>
      <c r="B4" s="127" t="s">
        <v>783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S88"/>
  <sheetViews>
    <sheetView workbookViewId="0">
      <selection activeCell="H28" sqref="H28"/>
    </sheetView>
  </sheetViews>
  <sheetFormatPr defaultRowHeight="12.75" x14ac:dyDescent="0.2"/>
  <cols>
    <col min="1" max="1" width="36.85546875" style="1" customWidth="1"/>
    <col min="2" max="2" width="10" style="1" customWidth="1"/>
    <col min="3" max="3" width="12.7109375" style="1" customWidth="1"/>
    <col min="4" max="4" width="11.28515625" style="1" customWidth="1"/>
    <col min="5" max="5" width="11.85546875" style="1" customWidth="1"/>
    <col min="6" max="6" width="9.140625" style="1" customWidth="1"/>
    <col min="7" max="8" width="16.28515625" style="1" customWidth="1"/>
    <col min="9" max="9" width="33.85546875" style="1" customWidth="1"/>
    <col min="10" max="13" width="16.28515625" style="1" customWidth="1"/>
    <col min="14" max="14" width="24.7109375" style="1" customWidth="1"/>
    <col min="15" max="15" width="7.7109375" style="1" customWidth="1"/>
    <col min="16" max="18" width="9.140625" style="1"/>
    <col min="19" max="19" width="10.28515625" style="1" customWidth="1"/>
    <col min="20" max="23" width="16.28515625" style="1" customWidth="1"/>
    <col min="24" max="259" width="9.140625" style="1"/>
    <col min="260" max="260" width="27.5703125" style="1" customWidth="1"/>
    <col min="261" max="261" width="6.140625" style="1" customWidth="1"/>
    <col min="262" max="262" width="7.7109375" style="1" customWidth="1"/>
    <col min="263" max="263" width="9.42578125" style="1" customWidth="1"/>
    <col min="264" max="264" width="9.140625" style="1"/>
    <col min="265" max="265" width="8.85546875" style="1" customWidth="1"/>
    <col min="266" max="269" width="16.28515625" style="1" customWidth="1"/>
    <col min="270" max="270" width="24.7109375" style="1" customWidth="1"/>
    <col min="271" max="271" width="7.7109375" style="1" customWidth="1"/>
    <col min="272" max="274" width="9.140625" style="1"/>
    <col min="275" max="275" width="10.28515625" style="1" customWidth="1"/>
    <col min="276" max="279" width="16.28515625" style="1" customWidth="1"/>
    <col min="280" max="515" width="9.140625" style="1"/>
    <col min="516" max="516" width="27.5703125" style="1" customWidth="1"/>
    <col min="517" max="517" width="6.140625" style="1" customWidth="1"/>
    <col min="518" max="518" width="7.7109375" style="1" customWidth="1"/>
    <col min="519" max="519" width="9.42578125" style="1" customWidth="1"/>
    <col min="520" max="520" width="9.140625" style="1"/>
    <col min="521" max="521" width="8.85546875" style="1" customWidth="1"/>
    <col min="522" max="525" width="16.28515625" style="1" customWidth="1"/>
    <col min="526" max="526" width="24.7109375" style="1" customWidth="1"/>
    <col min="527" max="527" width="7.7109375" style="1" customWidth="1"/>
    <col min="528" max="530" width="9.140625" style="1"/>
    <col min="531" max="531" width="10.28515625" style="1" customWidth="1"/>
    <col min="532" max="535" width="16.28515625" style="1" customWidth="1"/>
    <col min="536" max="771" width="9.140625" style="1"/>
    <col min="772" max="772" width="27.5703125" style="1" customWidth="1"/>
    <col min="773" max="773" width="6.140625" style="1" customWidth="1"/>
    <col min="774" max="774" width="7.7109375" style="1" customWidth="1"/>
    <col min="775" max="775" width="9.42578125" style="1" customWidth="1"/>
    <col min="776" max="776" width="9.140625" style="1"/>
    <col min="777" max="777" width="8.85546875" style="1" customWidth="1"/>
    <col min="778" max="781" width="16.28515625" style="1" customWidth="1"/>
    <col min="782" max="782" width="24.7109375" style="1" customWidth="1"/>
    <col min="783" max="783" width="7.7109375" style="1" customWidth="1"/>
    <col min="784" max="786" width="9.140625" style="1"/>
    <col min="787" max="787" width="10.28515625" style="1" customWidth="1"/>
    <col min="788" max="791" width="16.28515625" style="1" customWidth="1"/>
    <col min="792" max="1027" width="9.140625" style="1"/>
    <col min="1028" max="1028" width="27.5703125" style="1" customWidth="1"/>
    <col min="1029" max="1029" width="6.140625" style="1" customWidth="1"/>
    <col min="1030" max="1030" width="7.7109375" style="1" customWidth="1"/>
    <col min="1031" max="1031" width="9.42578125" style="1" customWidth="1"/>
    <col min="1032" max="1032" width="9.140625" style="1"/>
    <col min="1033" max="1033" width="8.85546875" style="1" customWidth="1"/>
    <col min="1034" max="1037" width="16.28515625" style="1" customWidth="1"/>
    <col min="1038" max="1038" width="24.7109375" style="1" customWidth="1"/>
    <col min="1039" max="1039" width="7.7109375" style="1" customWidth="1"/>
    <col min="1040" max="1042" width="9.140625" style="1"/>
    <col min="1043" max="1043" width="10.28515625" style="1" customWidth="1"/>
    <col min="1044" max="1047" width="16.28515625" style="1" customWidth="1"/>
    <col min="1048" max="1283" width="9.140625" style="1"/>
    <col min="1284" max="1284" width="27.5703125" style="1" customWidth="1"/>
    <col min="1285" max="1285" width="6.140625" style="1" customWidth="1"/>
    <col min="1286" max="1286" width="7.7109375" style="1" customWidth="1"/>
    <col min="1287" max="1287" width="9.42578125" style="1" customWidth="1"/>
    <col min="1288" max="1288" width="9.140625" style="1"/>
    <col min="1289" max="1289" width="8.85546875" style="1" customWidth="1"/>
    <col min="1290" max="1293" width="16.28515625" style="1" customWidth="1"/>
    <col min="1294" max="1294" width="24.7109375" style="1" customWidth="1"/>
    <col min="1295" max="1295" width="7.7109375" style="1" customWidth="1"/>
    <col min="1296" max="1298" width="9.140625" style="1"/>
    <col min="1299" max="1299" width="10.28515625" style="1" customWidth="1"/>
    <col min="1300" max="1303" width="16.28515625" style="1" customWidth="1"/>
    <col min="1304" max="1539" width="9.140625" style="1"/>
    <col min="1540" max="1540" width="27.5703125" style="1" customWidth="1"/>
    <col min="1541" max="1541" width="6.140625" style="1" customWidth="1"/>
    <col min="1542" max="1542" width="7.7109375" style="1" customWidth="1"/>
    <col min="1543" max="1543" width="9.42578125" style="1" customWidth="1"/>
    <col min="1544" max="1544" width="9.140625" style="1"/>
    <col min="1545" max="1545" width="8.85546875" style="1" customWidth="1"/>
    <col min="1546" max="1549" width="16.28515625" style="1" customWidth="1"/>
    <col min="1550" max="1550" width="24.7109375" style="1" customWidth="1"/>
    <col min="1551" max="1551" width="7.7109375" style="1" customWidth="1"/>
    <col min="1552" max="1554" width="9.140625" style="1"/>
    <col min="1555" max="1555" width="10.28515625" style="1" customWidth="1"/>
    <col min="1556" max="1559" width="16.28515625" style="1" customWidth="1"/>
    <col min="1560" max="1795" width="9.140625" style="1"/>
    <col min="1796" max="1796" width="27.5703125" style="1" customWidth="1"/>
    <col min="1797" max="1797" width="6.140625" style="1" customWidth="1"/>
    <col min="1798" max="1798" width="7.7109375" style="1" customWidth="1"/>
    <col min="1799" max="1799" width="9.42578125" style="1" customWidth="1"/>
    <col min="1800" max="1800" width="9.140625" style="1"/>
    <col min="1801" max="1801" width="8.85546875" style="1" customWidth="1"/>
    <col min="1802" max="1805" width="16.28515625" style="1" customWidth="1"/>
    <col min="1806" max="1806" width="24.7109375" style="1" customWidth="1"/>
    <col min="1807" max="1807" width="7.7109375" style="1" customWidth="1"/>
    <col min="1808" max="1810" width="9.140625" style="1"/>
    <col min="1811" max="1811" width="10.28515625" style="1" customWidth="1"/>
    <col min="1812" max="1815" width="16.28515625" style="1" customWidth="1"/>
    <col min="1816" max="2051" width="9.140625" style="1"/>
    <col min="2052" max="2052" width="27.5703125" style="1" customWidth="1"/>
    <col min="2053" max="2053" width="6.140625" style="1" customWidth="1"/>
    <col min="2054" max="2054" width="7.7109375" style="1" customWidth="1"/>
    <col min="2055" max="2055" width="9.42578125" style="1" customWidth="1"/>
    <col min="2056" max="2056" width="9.140625" style="1"/>
    <col min="2057" max="2057" width="8.85546875" style="1" customWidth="1"/>
    <col min="2058" max="2061" width="16.28515625" style="1" customWidth="1"/>
    <col min="2062" max="2062" width="24.7109375" style="1" customWidth="1"/>
    <col min="2063" max="2063" width="7.7109375" style="1" customWidth="1"/>
    <col min="2064" max="2066" width="9.140625" style="1"/>
    <col min="2067" max="2067" width="10.28515625" style="1" customWidth="1"/>
    <col min="2068" max="2071" width="16.28515625" style="1" customWidth="1"/>
    <col min="2072" max="2307" width="9.140625" style="1"/>
    <col min="2308" max="2308" width="27.5703125" style="1" customWidth="1"/>
    <col min="2309" max="2309" width="6.140625" style="1" customWidth="1"/>
    <col min="2310" max="2310" width="7.7109375" style="1" customWidth="1"/>
    <col min="2311" max="2311" width="9.42578125" style="1" customWidth="1"/>
    <col min="2312" max="2312" width="9.140625" style="1"/>
    <col min="2313" max="2313" width="8.85546875" style="1" customWidth="1"/>
    <col min="2314" max="2317" width="16.28515625" style="1" customWidth="1"/>
    <col min="2318" max="2318" width="24.7109375" style="1" customWidth="1"/>
    <col min="2319" max="2319" width="7.7109375" style="1" customWidth="1"/>
    <col min="2320" max="2322" width="9.140625" style="1"/>
    <col min="2323" max="2323" width="10.28515625" style="1" customWidth="1"/>
    <col min="2324" max="2327" width="16.28515625" style="1" customWidth="1"/>
    <col min="2328" max="2563" width="9.140625" style="1"/>
    <col min="2564" max="2564" width="27.5703125" style="1" customWidth="1"/>
    <col min="2565" max="2565" width="6.140625" style="1" customWidth="1"/>
    <col min="2566" max="2566" width="7.7109375" style="1" customWidth="1"/>
    <col min="2567" max="2567" width="9.42578125" style="1" customWidth="1"/>
    <col min="2568" max="2568" width="9.140625" style="1"/>
    <col min="2569" max="2569" width="8.85546875" style="1" customWidth="1"/>
    <col min="2570" max="2573" width="16.28515625" style="1" customWidth="1"/>
    <col min="2574" max="2574" width="24.7109375" style="1" customWidth="1"/>
    <col min="2575" max="2575" width="7.7109375" style="1" customWidth="1"/>
    <col min="2576" max="2578" width="9.140625" style="1"/>
    <col min="2579" max="2579" width="10.28515625" style="1" customWidth="1"/>
    <col min="2580" max="2583" width="16.28515625" style="1" customWidth="1"/>
    <col min="2584" max="2819" width="9.140625" style="1"/>
    <col min="2820" max="2820" width="27.5703125" style="1" customWidth="1"/>
    <col min="2821" max="2821" width="6.140625" style="1" customWidth="1"/>
    <col min="2822" max="2822" width="7.7109375" style="1" customWidth="1"/>
    <col min="2823" max="2823" width="9.42578125" style="1" customWidth="1"/>
    <col min="2824" max="2824" width="9.140625" style="1"/>
    <col min="2825" max="2825" width="8.85546875" style="1" customWidth="1"/>
    <col min="2826" max="2829" width="16.28515625" style="1" customWidth="1"/>
    <col min="2830" max="2830" width="24.7109375" style="1" customWidth="1"/>
    <col min="2831" max="2831" width="7.7109375" style="1" customWidth="1"/>
    <col min="2832" max="2834" width="9.140625" style="1"/>
    <col min="2835" max="2835" width="10.28515625" style="1" customWidth="1"/>
    <col min="2836" max="2839" width="16.28515625" style="1" customWidth="1"/>
    <col min="2840" max="3075" width="9.140625" style="1"/>
    <col min="3076" max="3076" width="27.5703125" style="1" customWidth="1"/>
    <col min="3077" max="3077" width="6.140625" style="1" customWidth="1"/>
    <col min="3078" max="3078" width="7.7109375" style="1" customWidth="1"/>
    <col min="3079" max="3079" width="9.42578125" style="1" customWidth="1"/>
    <col min="3080" max="3080" width="9.140625" style="1"/>
    <col min="3081" max="3081" width="8.85546875" style="1" customWidth="1"/>
    <col min="3082" max="3085" width="16.28515625" style="1" customWidth="1"/>
    <col min="3086" max="3086" width="24.7109375" style="1" customWidth="1"/>
    <col min="3087" max="3087" width="7.7109375" style="1" customWidth="1"/>
    <col min="3088" max="3090" width="9.140625" style="1"/>
    <col min="3091" max="3091" width="10.28515625" style="1" customWidth="1"/>
    <col min="3092" max="3095" width="16.28515625" style="1" customWidth="1"/>
    <col min="3096" max="3331" width="9.140625" style="1"/>
    <col min="3332" max="3332" width="27.5703125" style="1" customWidth="1"/>
    <col min="3333" max="3333" width="6.140625" style="1" customWidth="1"/>
    <col min="3334" max="3334" width="7.7109375" style="1" customWidth="1"/>
    <col min="3335" max="3335" width="9.42578125" style="1" customWidth="1"/>
    <col min="3336" max="3336" width="9.140625" style="1"/>
    <col min="3337" max="3337" width="8.85546875" style="1" customWidth="1"/>
    <col min="3338" max="3341" width="16.28515625" style="1" customWidth="1"/>
    <col min="3342" max="3342" width="24.7109375" style="1" customWidth="1"/>
    <col min="3343" max="3343" width="7.7109375" style="1" customWidth="1"/>
    <col min="3344" max="3346" width="9.140625" style="1"/>
    <col min="3347" max="3347" width="10.28515625" style="1" customWidth="1"/>
    <col min="3348" max="3351" width="16.28515625" style="1" customWidth="1"/>
    <col min="3352" max="3587" width="9.140625" style="1"/>
    <col min="3588" max="3588" width="27.5703125" style="1" customWidth="1"/>
    <col min="3589" max="3589" width="6.140625" style="1" customWidth="1"/>
    <col min="3590" max="3590" width="7.7109375" style="1" customWidth="1"/>
    <col min="3591" max="3591" width="9.42578125" style="1" customWidth="1"/>
    <col min="3592" max="3592" width="9.140625" style="1"/>
    <col min="3593" max="3593" width="8.85546875" style="1" customWidth="1"/>
    <col min="3594" max="3597" width="16.28515625" style="1" customWidth="1"/>
    <col min="3598" max="3598" width="24.7109375" style="1" customWidth="1"/>
    <col min="3599" max="3599" width="7.7109375" style="1" customWidth="1"/>
    <col min="3600" max="3602" width="9.140625" style="1"/>
    <col min="3603" max="3603" width="10.28515625" style="1" customWidth="1"/>
    <col min="3604" max="3607" width="16.28515625" style="1" customWidth="1"/>
    <col min="3608" max="3843" width="9.140625" style="1"/>
    <col min="3844" max="3844" width="27.5703125" style="1" customWidth="1"/>
    <col min="3845" max="3845" width="6.140625" style="1" customWidth="1"/>
    <col min="3846" max="3846" width="7.7109375" style="1" customWidth="1"/>
    <col min="3847" max="3847" width="9.42578125" style="1" customWidth="1"/>
    <col min="3848" max="3848" width="9.140625" style="1"/>
    <col min="3849" max="3849" width="8.85546875" style="1" customWidth="1"/>
    <col min="3850" max="3853" width="16.28515625" style="1" customWidth="1"/>
    <col min="3854" max="3854" width="24.7109375" style="1" customWidth="1"/>
    <col min="3855" max="3855" width="7.7109375" style="1" customWidth="1"/>
    <col min="3856" max="3858" width="9.140625" style="1"/>
    <col min="3859" max="3859" width="10.28515625" style="1" customWidth="1"/>
    <col min="3860" max="3863" width="16.28515625" style="1" customWidth="1"/>
    <col min="3864" max="4099" width="9.140625" style="1"/>
    <col min="4100" max="4100" width="27.5703125" style="1" customWidth="1"/>
    <col min="4101" max="4101" width="6.140625" style="1" customWidth="1"/>
    <col min="4102" max="4102" width="7.7109375" style="1" customWidth="1"/>
    <col min="4103" max="4103" width="9.42578125" style="1" customWidth="1"/>
    <col min="4104" max="4104" width="9.140625" style="1"/>
    <col min="4105" max="4105" width="8.85546875" style="1" customWidth="1"/>
    <col min="4106" max="4109" width="16.28515625" style="1" customWidth="1"/>
    <col min="4110" max="4110" width="24.7109375" style="1" customWidth="1"/>
    <col min="4111" max="4111" width="7.7109375" style="1" customWidth="1"/>
    <col min="4112" max="4114" width="9.140625" style="1"/>
    <col min="4115" max="4115" width="10.28515625" style="1" customWidth="1"/>
    <col min="4116" max="4119" width="16.28515625" style="1" customWidth="1"/>
    <col min="4120" max="4355" width="9.140625" style="1"/>
    <col min="4356" max="4356" width="27.5703125" style="1" customWidth="1"/>
    <col min="4357" max="4357" width="6.140625" style="1" customWidth="1"/>
    <col min="4358" max="4358" width="7.7109375" style="1" customWidth="1"/>
    <col min="4359" max="4359" width="9.42578125" style="1" customWidth="1"/>
    <col min="4360" max="4360" width="9.140625" style="1"/>
    <col min="4361" max="4361" width="8.85546875" style="1" customWidth="1"/>
    <col min="4362" max="4365" width="16.28515625" style="1" customWidth="1"/>
    <col min="4366" max="4366" width="24.7109375" style="1" customWidth="1"/>
    <col min="4367" max="4367" width="7.7109375" style="1" customWidth="1"/>
    <col min="4368" max="4370" width="9.140625" style="1"/>
    <col min="4371" max="4371" width="10.28515625" style="1" customWidth="1"/>
    <col min="4372" max="4375" width="16.28515625" style="1" customWidth="1"/>
    <col min="4376" max="4611" width="9.140625" style="1"/>
    <col min="4612" max="4612" width="27.5703125" style="1" customWidth="1"/>
    <col min="4613" max="4613" width="6.140625" style="1" customWidth="1"/>
    <col min="4614" max="4614" width="7.7109375" style="1" customWidth="1"/>
    <col min="4615" max="4615" width="9.42578125" style="1" customWidth="1"/>
    <col min="4616" max="4616" width="9.140625" style="1"/>
    <col min="4617" max="4617" width="8.85546875" style="1" customWidth="1"/>
    <col min="4618" max="4621" width="16.28515625" style="1" customWidth="1"/>
    <col min="4622" max="4622" width="24.7109375" style="1" customWidth="1"/>
    <col min="4623" max="4623" width="7.7109375" style="1" customWidth="1"/>
    <col min="4624" max="4626" width="9.140625" style="1"/>
    <col min="4627" max="4627" width="10.28515625" style="1" customWidth="1"/>
    <col min="4628" max="4631" width="16.28515625" style="1" customWidth="1"/>
    <col min="4632" max="4867" width="9.140625" style="1"/>
    <col min="4868" max="4868" width="27.5703125" style="1" customWidth="1"/>
    <col min="4869" max="4869" width="6.140625" style="1" customWidth="1"/>
    <col min="4870" max="4870" width="7.7109375" style="1" customWidth="1"/>
    <col min="4871" max="4871" width="9.42578125" style="1" customWidth="1"/>
    <col min="4872" max="4872" width="9.140625" style="1"/>
    <col min="4873" max="4873" width="8.85546875" style="1" customWidth="1"/>
    <col min="4874" max="4877" width="16.28515625" style="1" customWidth="1"/>
    <col min="4878" max="4878" width="24.7109375" style="1" customWidth="1"/>
    <col min="4879" max="4879" width="7.7109375" style="1" customWidth="1"/>
    <col min="4880" max="4882" width="9.140625" style="1"/>
    <col min="4883" max="4883" width="10.28515625" style="1" customWidth="1"/>
    <col min="4884" max="4887" width="16.28515625" style="1" customWidth="1"/>
    <col min="4888" max="5123" width="9.140625" style="1"/>
    <col min="5124" max="5124" width="27.5703125" style="1" customWidth="1"/>
    <col min="5125" max="5125" width="6.140625" style="1" customWidth="1"/>
    <col min="5126" max="5126" width="7.7109375" style="1" customWidth="1"/>
    <col min="5127" max="5127" width="9.42578125" style="1" customWidth="1"/>
    <col min="5128" max="5128" width="9.140625" style="1"/>
    <col min="5129" max="5129" width="8.85546875" style="1" customWidth="1"/>
    <col min="5130" max="5133" width="16.28515625" style="1" customWidth="1"/>
    <col min="5134" max="5134" width="24.7109375" style="1" customWidth="1"/>
    <col min="5135" max="5135" width="7.7109375" style="1" customWidth="1"/>
    <col min="5136" max="5138" width="9.140625" style="1"/>
    <col min="5139" max="5139" width="10.28515625" style="1" customWidth="1"/>
    <col min="5140" max="5143" width="16.28515625" style="1" customWidth="1"/>
    <col min="5144" max="5379" width="9.140625" style="1"/>
    <col min="5380" max="5380" width="27.5703125" style="1" customWidth="1"/>
    <col min="5381" max="5381" width="6.140625" style="1" customWidth="1"/>
    <col min="5382" max="5382" width="7.7109375" style="1" customWidth="1"/>
    <col min="5383" max="5383" width="9.42578125" style="1" customWidth="1"/>
    <col min="5384" max="5384" width="9.140625" style="1"/>
    <col min="5385" max="5385" width="8.85546875" style="1" customWidth="1"/>
    <col min="5386" max="5389" width="16.28515625" style="1" customWidth="1"/>
    <col min="5390" max="5390" width="24.7109375" style="1" customWidth="1"/>
    <col min="5391" max="5391" width="7.7109375" style="1" customWidth="1"/>
    <col min="5392" max="5394" width="9.140625" style="1"/>
    <col min="5395" max="5395" width="10.28515625" style="1" customWidth="1"/>
    <col min="5396" max="5399" width="16.28515625" style="1" customWidth="1"/>
    <col min="5400" max="5635" width="9.140625" style="1"/>
    <col min="5636" max="5636" width="27.5703125" style="1" customWidth="1"/>
    <col min="5637" max="5637" width="6.140625" style="1" customWidth="1"/>
    <col min="5638" max="5638" width="7.7109375" style="1" customWidth="1"/>
    <col min="5639" max="5639" width="9.42578125" style="1" customWidth="1"/>
    <col min="5640" max="5640" width="9.140625" style="1"/>
    <col min="5641" max="5641" width="8.85546875" style="1" customWidth="1"/>
    <col min="5642" max="5645" width="16.28515625" style="1" customWidth="1"/>
    <col min="5646" max="5646" width="24.7109375" style="1" customWidth="1"/>
    <col min="5647" max="5647" width="7.7109375" style="1" customWidth="1"/>
    <col min="5648" max="5650" width="9.140625" style="1"/>
    <col min="5651" max="5651" width="10.28515625" style="1" customWidth="1"/>
    <col min="5652" max="5655" width="16.28515625" style="1" customWidth="1"/>
    <col min="5656" max="5891" width="9.140625" style="1"/>
    <col min="5892" max="5892" width="27.5703125" style="1" customWidth="1"/>
    <col min="5893" max="5893" width="6.140625" style="1" customWidth="1"/>
    <col min="5894" max="5894" width="7.7109375" style="1" customWidth="1"/>
    <col min="5895" max="5895" width="9.42578125" style="1" customWidth="1"/>
    <col min="5896" max="5896" width="9.140625" style="1"/>
    <col min="5897" max="5897" width="8.85546875" style="1" customWidth="1"/>
    <col min="5898" max="5901" width="16.28515625" style="1" customWidth="1"/>
    <col min="5902" max="5902" width="24.7109375" style="1" customWidth="1"/>
    <col min="5903" max="5903" width="7.7109375" style="1" customWidth="1"/>
    <col min="5904" max="5906" width="9.140625" style="1"/>
    <col min="5907" max="5907" width="10.28515625" style="1" customWidth="1"/>
    <col min="5908" max="5911" width="16.28515625" style="1" customWidth="1"/>
    <col min="5912" max="6147" width="9.140625" style="1"/>
    <col min="6148" max="6148" width="27.5703125" style="1" customWidth="1"/>
    <col min="6149" max="6149" width="6.140625" style="1" customWidth="1"/>
    <col min="6150" max="6150" width="7.7109375" style="1" customWidth="1"/>
    <col min="6151" max="6151" width="9.42578125" style="1" customWidth="1"/>
    <col min="6152" max="6152" width="9.140625" style="1"/>
    <col min="6153" max="6153" width="8.85546875" style="1" customWidth="1"/>
    <col min="6154" max="6157" width="16.28515625" style="1" customWidth="1"/>
    <col min="6158" max="6158" width="24.7109375" style="1" customWidth="1"/>
    <col min="6159" max="6159" width="7.7109375" style="1" customWidth="1"/>
    <col min="6160" max="6162" width="9.140625" style="1"/>
    <col min="6163" max="6163" width="10.28515625" style="1" customWidth="1"/>
    <col min="6164" max="6167" width="16.28515625" style="1" customWidth="1"/>
    <col min="6168" max="6403" width="9.140625" style="1"/>
    <col min="6404" max="6404" width="27.5703125" style="1" customWidth="1"/>
    <col min="6405" max="6405" width="6.140625" style="1" customWidth="1"/>
    <col min="6406" max="6406" width="7.7109375" style="1" customWidth="1"/>
    <col min="6407" max="6407" width="9.42578125" style="1" customWidth="1"/>
    <col min="6408" max="6408" width="9.140625" style="1"/>
    <col min="6409" max="6409" width="8.85546875" style="1" customWidth="1"/>
    <col min="6410" max="6413" width="16.28515625" style="1" customWidth="1"/>
    <col min="6414" max="6414" width="24.7109375" style="1" customWidth="1"/>
    <col min="6415" max="6415" width="7.7109375" style="1" customWidth="1"/>
    <col min="6416" max="6418" width="9.140625" style="1"/>
    <col min="6419" max="6419" width="10.28515625" style="1" customWidth="1"/>
    <col min="6420" max="6423" width="16.28515625" style="1" customWidth="1"/>
    <col min="6424" max="6659" width="9.140625" style="1"/>
    <col min="6660" max="6660" width="27.5703125" style="1" customWidth="1"/>
    <col min="6661" max="6661" width="6.140625" style="1" customWidth="1"/>
    <col min="6662" max="6662" width="7.7109375" style="1" customWidth="1"/>
    <col min="6663" max="6663" width="9.42578125" style="1" customWidth="1"/>
    <col min="6664" max="6664" width="9.140625" style="1"/>
    <col min="6665" max="6665" width="8.85546875" style="1" customWidth="1"/>
    <col min="6666" max="6669" width="16.28515625" style="1" customWidth="1"/>
    <col min="6670" max="6670" width="24.7109375" style="1" customWidth="1"/>
    <col min="6671" max="6671" width="7.7109375" style="1" customWidth="1"/>
    <col min="6672" max="6674" width="9.140625" style="1"/>
    <col min="6675" max="6675" width="10.28515625" style="1" customWidth="1"/>
    <col min="6676" max="6679" width="16.28515625" style="1" customWidth="1"/>
    <col min="6680" max="6915" width="9.140625" style="1"/>
    <col min="6916" max="6916" width="27.5703125" style="1" customWidth="1"/>
    <col min="6917" max="6917" width="6.140625" style="1" customWidth="1"/>
    <col min="6918" max="6918" width="7.7109375" style="1" customWidth="1"/>
    <col min="6919" max="6919" width="9.42578125" style="1" customWidth="1"/>
    <col min="6920" max="6920" width="9.140625" style="1"/>
    <col min="6921" max="6921" width="8.85546875" style="1" customWidth="1"/>
    <col min="6922" max="6925" width="16.28515625" style="1" customWidth="1"/>
    <col min="6926" max="6926" width="24.7109375" style="1" customWidth="1"/>
    <col min="6927" max="6927" width="7.7109375" style="1" customWidth="1"/>
    <col min="6928" max="6930" width="9.140625" style="1"/>
    <col min="6931" max="6931" width="10.28515625" style="1" customWidth="1"/>
    <col min="6932" max="6935" width="16.28515625" style="1" customWidth="1"/>
    <col min="6936" max="7171" width="9.140625" style="1"/>
    <col min="7172" max="7172" width="27.5703125" style="1" customWidth="1"/>
    <col min="7173" max="7173" width="6.140625" style="1" customWidth="1"/>
    <col min="7174" max="7174" width="7.7109375" style="1" customWidth="1"/>
    <col min="7175" max="7175" width="9.42578125" style="1" customWidth="1"/>
    <col min="7176" max="7176" width="9.140625" style="1"/>
    <col min="7177" max="7177" width="8.85546875" style="1" customWidth="1"/>
    <col min="7178" max="7181" width="16.28515625" style="1" customWidth="1"/>
    <col min="7182" max="7182" width="24.7109375" style="1" customWidth="1"/>
    <col min="7183" max="7183" width="7.7109375" style="1" customWidth="1"/>
    <col min="7184" max="7186" width="9.140625" style="1"/>
    <col min="7187" max="7187" width="10.28515625" style="1" customWidth="1"/>
    <col min="7188" max="7191" width="16.28515625" style="1" customWidth="1"/>
    <col min="7192" max="7427" width="9.140625" style="1"/>
    <col min="7428" max="7428" width="27.5703125" style="1" customWidth="1"/>
    <col min="7429" max="7429" width="6.140625" style="1" customWidth="1"/>
    <col min="7430" max="7430" width="7.7109375" style="1" customWidth="1"/>
    <col min="7431" max="7431" width="9.42578125" style="1" customWidth="1"/>
    <col min="7432" max="7432" width="9.140625" style="1"/>
    <col min="7433" max="7433" width="8.85546875" style="1" customWidth="1"/>
    <col min="7434" max="7437" width="16.28515625" style="1" customWidth="1"/>
    <col min="7438" max="7438" width="24.7109375" style="1" customWidth="1"/>
    <col min="7439" max="7439" width="7.7109375" style="1" customWidth="1"/>
    <col min="7440" max="7442" width="9.140625" style="1"/>
    <col min="7443" max="7443" width="10.28515625" style="1" customWidth="1"/>
    <col min="7444" max="7447" width="16.28515625" style="1" customWidth="1"/>
    <col min="7448" max="7683" width="9.140625" style="1"/>
    <col min="7684" max="7684" width="27.5703125" style="1" customWidth="1"/>
    <col min="7685" max="7685" width="6.140625" style="1" customWidth="1"/>
    <col min="7686" max="7686" width="7.7109375" style="1" customWidth="1"/>
    <col min="7687" max="7687" width="9.42578125" style="1" customWidth="1"/>
    <col min="7688" max="7688" width="9.140625" style="1"/>
    <col min="7689" max="7689" width="8.85546875" style="1" customWidth="1"/>
    <col min="7690" max="7693" width="16.28515625" style="1" customWidth="1"/>
    <col min="7694" max="7694" width="24.7109375" style="1" customWidth="1"/>
    <col min="7695" max="7695" width="7.7109375" style="1" customWidth="1"/>
    <col min="7696" max="7698" width="9.140625" style="1"/>
    <col min="7699" max="7699" width="10.28515625" style="1" customWidth="1"/>
    <col min="7700" max="7703" width="16.28515625" style="1" customWidth="1"/>
    <col min="7704" max="7939" width="9.140625" style="1"/>
    <col min="7940" max="7940" width="27.5703125" style="1" customWidth="1"/>
    <col min="7941" max="7941" width="6.140625" style="1" customWidth="1"/>
    <col min="7942" max="7942" width="7.7109375" style="1" customWidth="1"/>
    <col min="7943" max="7943" width="9.42578125" style="1" customWidth="1"/>
    <col min="7944" max="7944" width="9.140625" style="1"/>
    <col min="7945" max="7945" width="8.85546875" style="1" customWidth="1"/>
    <col min="7946" max="7949" width="16.28515625" style="1" customWidth="1"/>
    <col min="7950" max="7950" width="24.7109375" style="1" customWidth="1"/>
    <col min="7951" max="7951" width="7.7109375" style="1" customWidth="1"/>
    <col min="7952" max="7954" width="9.140625" style="1"/>
    <col min="7955" max="7955" width="10.28515625" style="1" customWidth="1"/>
    <col min="7956" max="7959" width="16.28515625" style="1" customWidth="1"/>
    <col min="7960" max="8195" width="9.140625" style="1"/>
    <col min="8196" max="8196" width="27.5703125" style="1" customWidth="1"/>
    <col min="8197" max="8197" width="6.140625" style="1" customWidth="1"/>
    <col min="8198" max="8198" width="7.7109375" style="1" customWidth="1"/>
    <col min="8199" max="8199" width="9.42578125" style="1" customWidth="1"/>
    <col min="8200" max="8200" width="9.140625" style="1"/>
    <col min="8201" max="8201" width="8.85546875" style="1" customWidth="1"/>
    <col min="8202" max="8205" width="16.28515625" style="1" customWidth="1"/>
    <col min="8206" max="8206" width="24.7109375" style="1" customWidth="1"/>
    <col min="8207" max="8207" width="7.7109375" style="1" customWidth="1"/>
    <col min="8208" max="8210" width="9.140625" style="1"/>
    <col min="8211" max="8211" width="10.28515625" style="1" customWidth="1"/>
    <col min="8212" max="8215" width="16.28515625" style="1" customWidth="1"/>
    <col min="8216" max="8451" width="9.140625" style="1"/>
    <col min="8452" max="8452" width="27.5703125" style="1" customWidth="1"/>
    <col min="8453" max="8453" width="6.140625" style="1" customWidth="1"/>
    <col min="8454" max="8454" width="7.7109375" style="1" customWidth="1"/>
    <col min="8455" max="8455" width="9.42578125" style="1" customWidth="1"/>
    <col min="8456" max="8456" width="9.140625" style="1"/>
    <col min="8457" max="8457" width="8.85546875" style="1" customWidth="1"/>
    <col min="8458" max="8461" width="16.28515625" style="1" customWidth="1"/>
    <col min="8462" max="8462" width="24.7109375" style="1" customWidth="1"/>
    <col min="8463" max="8463" width="7.7109375" style="1" customWidth="1"/>
    <col min="8464" max="8466" width="9.140625" style="1"/>
    <col min="8467" max="8467" width="10.28515625" style="1" customWidth="1"/>
    <col min="8468" max="8471" width="16.28515625" style="1" customWidth="1"/>
    <col min="8472" max="8707" width="9.140625" style="1"/>
    <col min="8708" max="8708" width="27.5703125" style="1" customWidth="1"/>
    <col min="8709" max="8709" width="6.140625" style="1" customWidth="1"/>
    <col min="8710" max="8710" width="7.7109375" style="1" customWidth="1"/>
    <col min="8711" max="8711" width="9.42578125" style="1" customWidth="1"/>
    <col min="8712" max="8712" width="9.140625" style="1"/>
    <col min="8713" max="8713" width="8.85546875" style="1" customWidth="1"/>
    <col min="8714" max="8717" width="16.28515625" style="1" customWidth="1"/>
    <col min="8718" max="8718" width="24.7109375" style="1" customWidth="1"/>
    <col min="8719" max="8719" width="7.7109375" style="1" customWidth="1"/>
    <col min="8720" max="8722" width="9.140625" style="1"/>
    <col min="8723" max="8723" width="10.28515625" style="1" customWidth="1"/>
    <col min="8724" max="8727" width="16.28515625" style="1" customWidth="1"/>
    <col min="8728" max="8963" width="9.140625" style="1"/>
    <col min="8964" max="8964" width="27.5703125" style="1" customWidth="1"/>
    <col min="8965" max="8965" width="6.140625" style="1" customWidth="1"/>
    <col min="8966" max="8966" width="7.7109375" style="1" customWidth="1"/>
    <col min="8967" max="8967" width="9.42578125" style="1" customWidth="1"/>
    <col min="8968" max="8968" width="9.140625" style="1"/>
    <col min="8969" max="8969" width="8.85546875" style="1" customWidth="1"/>
    <col min="8970" max="8973" width="16.28515625" style="1" customWidth="1"/>
    <col min="8974" max="8974" width="24.7109375" style="1" customWidth="1"/>
    <col min="8975" max="8975" width="7.7109375" style="1" customWidth="1"/>
    <col min="8976" max="8978" width="9.140625" style="1"/>
    <col min="8979" max="8979" width="10.28515625" style="1" customWidth="1"/>
    <col min="8980" max="8983" width="16.28515625" style="1" customWidth="1"/>
    <col min="8984" max="9219" width="9.140625" style="1"/>
    <col min="9220" max="9220" width="27.5703125" style="1" customWidth="1"/>
    <col min="9221" max="9221" width="6.140625" style="1" customWidth="1"/>
    <col min="9222" max="9222" width="7.7109375" style="1" customWidth="1"/>
    <col min="9223" max="9223" width="9.42578125" style="1" customWidth="1"/>
    <col min="9224" max="9224" width="9.140625" style="1"/>
    <col min="9225" max="9225" width="8.85546875" style="1" customWidth="1"/>
    <col min="9226" max="9229" width="16.28515625" style="1" customWidth="1"/>
    <col min="9230" max="9230" width="24.7109375" style="1" customWidth="1"/>
    <col min="9231" max="9231" width="7.7109375" style="1" customWidth="1"/>
    <col min="9232" max="9234" width="9.140625" style="1"/>
    <col min="9235" max="9235" width="10.28515625" style="1" customWidth="1"/>
    <col min="9236" max="9239" width="16.28515625" style="1" customWidth="1"/>
    <col min="9240" max="9475" width="9.140625" style="1"/>
    <col min="9476" max="9476" width="27.5703125" style="1" customWidth="1"/>
    <col min="9477" max="9477" width="6.140625" style="1" customWidth="1"/>
    <col min="9478" max="9478" width="7.7109375" style="1" customWidth="1"/>
    <col min="9479" max="9479" width="9.42578125" style="1" customWidth="1"/>
    <col min="9480" max="9480" width="9.140625" style="1"/>
    <col min="9481" max="9481" width="8.85546875" style="1" customWidth="1"/>
    <col min="9482" max="9485" width="16.28515625" style="1" customWidth="1"/>
    <col min="9486" max="9486" width="24.7109375" style="1" customWidth="1"/>
    <col min="9487" max="9487" width="7.7109375" style="1" customWidth="1"/>
    <col min="9488" max="9490" width="9.140625" style="1"/>
    <col min="9491" max="9491" width="10.28515625" style="1" customWidth="1"/>
    <col min="9492" max="9495" width="16.28515625" style="1" customWidth="1"/>
    <col min="9496" max="9731" width="9.140625" style="1"/>
    <col min="9732" max="9732" width="27.5703125" style="1" customWidth="1"/>
    <col min="9733" max="9733" width="6.140625" style="1" customWidth="1"/>
    <col min="9734" max="9734" width="7.7109375" style="1" customWidth="1"/>
    <col min="9735" max="9735" width="9.42578125" style="1" customWidth="1"/>
    <col min="9736" max="9736" width="9.140625" style="1"/>
    <col min="9737" max="9737" width="8.85546875" style="1" customWidth="1"/>
    <col min="9738" max="9741" width="16.28515625" style="1" customWidth="1"/>
    <col min="9742" max="9742" width="24.7109375" style="1" customWidth="1"/>
    <col min="9743" max="9743" width="7.7109375" style="1" customWidth="1"/>
    <col min="9744" max="9746" width="9.140625" style="1"/>
    <col min="9747" max="9747" width="10.28515625" style="1" customWidth="1"/>
    <col min="9748" max="9751" width="16.28515625" style="1" customWidth="1"/>
    <col min="9752" max="9987" width="9.140625" style="1"/>
    <col min="9988" max="9988" width="27.5703125" style="1" customWidth="1"/>
    <col min="9989" max="9989" width="6.140625" style="1" customWidth="1"/>
    <col min="9990" max="9990" width="7.7109375" style="1" customWidth="1"/>
    <col min="9991" max="9991" width="9.42578125" style="1" customWidth="1"/>
    <col min="9992" max="9992" width="9.140625" style="1"/>
    <col min="9993" max="9993" width="8.85546875" style="1" customWidth="1"/>
    <col min="9994" max="9997" width="16.28515625" style="1" customWidth="1"/>
    <col min="9998" max="9998" width="24.7109375" style="1" customWidth="1"/>
    <col min="9999" max="9999" width="7.7109375" style="1" customWidth="1"/>
    <col min="10000" max="10002" width="9.140625" style="1"/>
    <col min="10003" max="10003" width="10.28515625" style="1" customWidth="1"/>
    <col min="10004" max="10007" width="16.28515625" style="1" customWidth="1"/>
    <col min="10008" max="10243" width="9.140625" style="1"/>
    <col min="10244" max="10244" width="27.5703125" style="1" customWidth="1"/>
    <col min="10245" max="10245" width="6.140625" style="1" customWidth="1"/>
    <col min="10246" max="10246" width="7.7109375" style="1" customWidth="1"/>
    <col min="10247" max="10247" width="9.42578125" style="1" customWidth="1"/>
    <col min="10248" max="10248" width="9.140625" style="1"/>
    <col min="10249" max="10249" width="8.85546875" style="1" customWidth="1"/>
    <col min="10250" max="10253" width="16.28515625" style="1" customWidth="1"/>
    <col min="10254" max="10254" width="24.7109375" style="1" customWidth="1"/>
    <col min="10255" max="10255" width="7.7109375" style="1" customWidth="1"/>
    <col min="10256" max="10258" width="9.140625" style="1"/>
    <col min="10259" max="10259" width="10.28515625" style="1" customWidth="1"/>
    <col min="10260" max="10263" width="16.28515625" style="1" customWidth="1"/>
    <col min="10264" max="10499" width="9.140625" style="1"/>
    <col min="10500" max="10500" width="27.5703125" style="1" customWidth="1"/>
    <col min="10501" max="10501" width="6.140625" style="1" customWidth="1"/>
    <col min="10502" max="10502" width="7.7109375" style="1" customWidth="1"/>
    <col min="10503" max="10503" width="9.42578125" style="1" customWidth="1"/>
    <col min="10504" max="10504" width="9.140625" style="1"/>
    <col min="10505" max="10505" width="8.85546875" style="1" customWidth="1"/>
    <col min="10506" max="10509" width="16.28515625" style="1" customWidth="1"/>
    <col min="10510" max="10510" width="24.7109375" style="1" customWidth="1"/>
    <col min="10511" max="10511" width="7.7109375" style="1" customWidth="1"/>
    <col min="10512" max="10514" width="9.140625" style="1"/>
    <col min="10515" max="10515" width="10.28515625" style="1" customWidth="1"/>
    <col min="10516" max="10519" width="16.28515625" style="1" customWidth="1"/>
    <col min="10520" max="10755" width="9.140625" style="1"/>
    <col min="10756" max="10756" width="27.5703125" style="1" customWidth="1"/>
    <col min="10757" max="10757" width="6.140625" style="1" customWidth="1"/>
    <col min="10758" max="10758" width="7.7109375" style="1" customWidth="1"/>
    <col min="10759" max="10759" width="9.42578125" style="1" customWidth="1"/>
    <col min="10760" max="10760" width="9.140625" style="1"/>
    <col min="10761" max="10761" width="8.85546875" style="1" customWidth="1"/>
    <col min="10762" max="10765" width="16.28515625" style="1" customWidth="1"/>
    <col min="10766" max="10766" width="24.7109375" style="1" customWidth="1"/>
    <col min="10767" max="10767" width="7.7109375" style="1" customWidth="1"/>
    <col min="10768" max="10770" width="9.140625" style="1"/>
    <col min="10771" max="10771" width="10.28515625" style="1" customWidth="1"/>
    <col min="10772" max="10775" width="16.28515625" style="1" customWidth="1"/>
    <col min="10776" max="11011" width="9.140625" style="1"/>
    <col min="11012" max="11012" width="27.5703125" style="1" customWidth="1"/>
    <col min="11013" max="11013" width="6.140625" style="1" customWidth="1"/>
    <col min="11014" max="11014" width="7.7109375" style="1" customWidth="1"/>
    <col min="11015" max="11015" width="9.42578125" style="1" customWidth="1"/>
    <col min="11016" max="11016" width="9.140625" style="1"/>
    <col min="11017" max="11017" width="8.85546875" style="1" customWidth="1"/>
    <col min="11018" max="11021" width="16.28515625" style="1" customWidth="1"/>
    <col min="11022" max="11022" width="24.7109375" style="1" customWidth="1"/>
    <col min="11023" max="11023" width="7.7109375" style="1" customWidth="1"/>
    <col min="11024" max="11026" width="9.140625" style="1"/>
    <col min="11027" max="11027" width="10.28515625" style="1" customWidth="1"/>
    <col min="11028" max="11031" width="16.28515625" style="1" customWidth="1"/>
    <col min="11032" max="11267" width="9.140625" style="1"/>
    <col min="11268" max="11268" width="27.5703125" style="1" customWidth="1"/>
    <col min="11269" max="11269" width="6.140625" style="1" customWidth="1"/>
    <col min="11270" max="11270" width="7.7109375" style="1" customWidth="1"/>
    <col min="11271" max="11271" width="9.42578125" style="1" customWidth="1"/>
    <col min="11272" max="11272" width="9.140625" style="1"/>
    <col min="11273" max="11273" width="8.85546875" style="1" customWidth="1"/>
    <col min="11274" max="11277" width="16.28515625" style="1" customWidth="1"/>
    <col min="11278" max="11278" width="24.7109375" style="1" customWidth="1"/>
    <col min="11279" max="11279" width="7.7109375" style="1" customWidth="1"/>
    <col min="11280" max="11282" width="9.140625" style="1"/>
    <col min="11283" max="11283" width="10.28515625" style="1" customWidth="1"/>
    <col min="11284" max="11287" width="16.28515625" style="1" customWidth="1"/>
    <col min="11288" max="11523" width="9.140625" style="1"/>
    <col min="11524" max="11524" width="27.5703125" style="1" customWidth="1"/>
    <col min="11525" max="11525" width="6.140625" style="1" customWidth="1"/>
    <col min="11526" max="11526" width="7.7109375" style="1" customWidth="1"/>
    <col min="11527" max="11527" width="9.42578125" style="1" customWidth="1"/>
    <col min="11528" max="11528" width="9.140625" style="1"/>
    <col min="11529" max="11529" width="8.85546875" style="1" customWidth="1"/>
    <col min="11530" max="11533" width="16.28515625" style="1" customWidth="1"/>
    <col min="11534" max="11534" width="24.7109375" style="1" customWidth="1"/>
    <col min="11535" max="11535" width="7.7109375" style="1" customWidth="1"/>
    <col min="11536" max="11538" width="9.140625" style="1"/>
    <col min="11539" max="11539" width="10.28515625" style="1" customWidth="1"/>
    <col min="11540" max="11543" width="16.28515625" style="1" customWidth="1"/>
    <col min="11544" max="11779" width="9.140625" style="1"/>
    <col min="11780" max="11780" width="27.5703125" style="1" customWidth="1"/>
    <col min="11781" max="11781" width="6.140625" style="1" customWidth="1"/>
    <col min="11782" max="11782" width="7.7109375" style="1" customWidth="1"/>
    <col min="11783" max="11783" width="9.42578125" style="1" customWidth="1"/>
    <col min="11784" max="11784" width="9.140625" style="1"/>
    <col min="11785" max="11785" width="8.85546875" style="1" customWidth="1"/>
    <col min="11786" max="11789" width="16.28515625" style="1" customWidth="1"/>
    <col min="11790" max="11790" width="24.7109375" style="1" customWidth="1"/>
    <col min="11791" max="11791" width="7.7109375" style="1" customWidth="1"/>
    <col min="11792" max="11794" width="9.140625" style="1"/>
    <col min="11795" max="11795" width="10.28515625" style="1" customWidth="1"/>
    <col min="11796" max="11799" width="16.28515625" style="1" customWidth="1"/>
    <col min="11800" max="12035" width="9.140625" style="1"/>
    <col min="12036" max="12036" width="27.5703125" style="1" customWidth="1"/>
    <col min="12037" max="12037" width="6.140625" style="1" customWidth="1"/>
    <col min="12038" max="12038" width="7.7109375" style="1" customWidth="1"/>
    <col min="12039" max="12039" width="9.42578125" style="1" customWidth="1"/>
    <col min="12040" max="12040" width="9.140625" style="1"/>
    <col min="12041" max="12041" width="8.85546875" style="1" customWidth="1"/>
    <col min="12042" max="12045" width="16.28515625" style="1" customWidth="1"/>
    <col min="12046" max="12046" width="24.7109375" style="1" customWidth="1"/>
    <col min="12047" max="12047" width="7.7109375" style="1" customWidth="1"/>
    <col min="12048" max="12050" width="9.140625" style="1"/>
    <col min="12051" max="12051" width="10.28515625" style="1" customWidth="1"/>
    <col min="12052" max="12055" width="16.28515625" style="1" customWidth="1"/>
    <col min="12056" max="12291" width="9.140625" style="1"/>
    <col min="12292" max="12292" width="27.5703125" style="1" customWidth="1"/>
    <col min="12293" max="12293" width="6.140625" style="1" customWidth="1"/>
    <col min="12294" max="12294" width="7.7109375" style="1" customWidth="1"/>
    <col min="12295" max="12295" width="9.42578125" style="1" customWidth="1"/>
    <col min="12296" max="12296" width="9.140625" style="1"/>
    <col min="12297" max="12297" width="8.85546875" style="1" customWidth="1"/>
    <col min="12298" max="12301" width="16.28515625" style="1" customWidth="1"/>
    <col min="12302" max="12302" width="24.7109375" style="1" customWidth="1"/>
    <col min="12303" max="12303" width="7.7109375" style="1" customWidth="1"/>
    <col min="12304" max="12306" width="9.140625" style="1"/>
    <col min="12307" max="12307" width="10.28515625" style="1" customWidth="1"/>
    <col min="12308" max="12311" width="16.28515625" style="1" customWidth="1"/>
    <col min="12312" max="12547" width="9.140625" style="1"/>
    <col min="12548" max="12548" width="27.5703125" style="1" customWidth="1"/>
    <col min="12549" max="12549" width="6.140625" style="1" customWidth="1"/>
    <col min="12550" max="12550" width="7.7109375" style="1" customWidth="1"/>
    <col min="12551" max="12551" width="9.42578125" style="1" customWidth="1"/>
    <col min="12552" max="12552" width="9.140625" style="1"/>
    <col min="12553" max="12553" width="8.85546875" style="1" customWidth="1"/>
    <col min="12554" max="12557" width="16.28515625" style="1" customWidth="1"/>
    <col min="12558" max="12558" width="24.7109375" style="1" customWidth="1"/>
    <col min="12559" max="12559" width="7.7109375" style="1" customWidth="1"/>
    <col min="12560" max="12562" width="9.140625" style="1"/>
    <col min="12563" max="12563" width="10.28515625" style="1" customWidth="1"/>
    <col min="12564" max="12567" width="16.28515625" style="1" customWidth="1"/>
    <col min="12568" max="12803" width="9.140625" style="1"/>
    <col min="12804" max="12804" width="27.5703125" style="1" customWidth="1"/>
    <col min="12805" max="12805" width="6.140625" style="1" customWidth="1"/>
    <col min="12806" max="12806" width="7.7109375" style="1" customWidth="1"/>
    <col min="12807" max="12807" width="9.42578125" style="1" customWidth="1"/>
    <col min="12808" max="12808" width="9.140625" style="1"/>
    <col min="12809" max="12809" width="8.85546875" style="1" customWidth="1"/>
    <col min="12810" max="12813" width="16.28515625" style="1" customWidth="1"/>
    <col min="12814" max="12814" width="24.7109375" style="1" customWidth="1"/>
    <col min="12815" max="12815" width="7.7109375" style="1" customWidth="1"/>
    <col min="12816" max="12818" width="9.140625" style="1"/>
    <col min="12819" max="12819" width="10.28515625" style="1" customWidth="1"/>
    <col min="12820" max="12823" width="16.28515625" style="1" customWidth="1"/>
    <col min="12824" max="13059" width="9.140625" style="1"/>
    <col min="13060" max="13060" width="27.5703125" style="1" customWidth="1"/>
    <col min="13061" max="13061" width="6.140625" style="1" customWidth="1"/>
    <col min="13062" max="13062" width="7.7109375" style="1" customWidth="1"/>
    <col min="13063" max="13063" width="9.42578125" style="1" customWidth="1"/>
    <col min="13064" max="13064" width="9.140625" style="1"/>
    <col min="13065" max="13065" width="8.85546875" style="1" customWidth="1"/>
    <col min="13066" max="13069" width="16.28515625" style="1" customWidth="1"/>
    <col min="13070" max="13070" width="24.7109375" style="1" customWidth="1"/>
    <col min="13071" max="13071" width="7.7109375" style="1" customWidth="1"/>
    <col min="13072" max="13074" width="9.140625" style="1"/>
    <col min="13075" max="13075" width="10.28515625" style="1" customWidth="1"/>
    <col min="13076" max="13079" width="16.28515625" style="1" customWidth="1"/>
    <col min="13080" max="13315" width="9.140625" style="1"/>
    <col min="13316" max="13316" width="27.5703125" style="1" customWidth="1"/>
    <col min="13317" max="13317" width="6.140625" style="1" customWidth="1"/>
    <col min="13318" max="13318" width="7.7109375" style="1" customWidth="1"/>
    <col min="13319" max="13319" width="9.42578125" style="1" customWidth="1"/>
    <col min="13320" max="13320" width="9.140625" style="1"/>
    <col min="13321" max="13321" width="8.85546875" style="1" customWidth="1"/>
    <col min="13322" max="13325" width="16.28515625" style="1" customWidth="1"/>
    <col min="13326" max="13326" width="24.7109375" style="1" customWidth="1"/>
    <col min="13327" max="13327" width="7.7109375" style="1" customWidth="1"/>
    <col min="13328" max="13330" width="9.140625" style="1"/>
    <col min="13331" max="13331" width="10.28515625" style="1" customWidth="1"/>
    <col min="13332" max="13335" width="16.28515625" style="1" customWidth="1"/>
    <col min="13336" max="13571" width="9.140625" style="1"/>
    <col min="13572" max="13572" width="27.5703125" style="1" customWidth="1"/>
    <col min="13573" max="13573" width="6.140625" style="1" customWidth="1"/>
    <col min="13574" max="13574" width="7.7109375" style="1" customWidth="1"/>
    <col min="13575" max="13575" width="9.42578125" style="1" customWidth="1"/>
    <col min="13576" max="13576" width="9.140625" style="1"/>
    <col min="13577" max="13577" width="8.85546875" style="1" customWidth="1"/>
    <col min="13578" max="13581" width="16.28515625" style="1" customWidth="1"/>
    <col min="13582" max="13582" width="24.7109375" style="1" customWidth="1"/>
    <col min="13583" max="13583" width="7.7109375" style="1" customWidth="1"/>
    <col min="13584" max="13586" width="9.140625" style="1"/>
    <col min="13587" max="13587" width="10.28515625" style="1" customWidth="1"/>
    <col min="13588" max="13591" width="16.28515625" style="1" customWidth="1"/>
    <col min="13592" max="13827" width="9.140625" style="1"/>
    <col min="13828" max="13828" width="27.5703125" style="1" customWidth="1"/>
    <col min="13829" max="13829" width="6.140625" style="1" customWidth="1"/>
    <col min="13830" max="13830" width="7.7109375" style="1" customWidth="1"/>
    <col min="13831" max="13831" width="9.42578125" style="1" customWidth="1"/>
    <col min="13832" max="13832" width="9.140625" style="1"/>
    <col min="13833" max="13833" width="8.85546875" style="1" customWidth="1"/>
    <col min="13834" max="13837" width="16.28515625" style="1" customWidth="1"/>
    <col min="13838" max="13838" width="24.7109375" style="1" customWidth="1"/>
    <col min="13839" max="13839" width="7.7109375" style="1" customWidth="1"/>
    <col min="13840" max="13842" width="9.140625" style="1"/>
    <col min="13843" max="13843" width="10.28515625" style="1" customWidth="1"/>
    <col min="13844" max="13847" width="16.28515625" style="1" customWidth="1"/>
    <col min="13848" max="14083" width="9.140625" style="1"/>
    <col min="14084" max="14084" width="27.5703125" style="1" customWidth="1"/>
    <col min="14085" max="14085" width="6.140625" style="1" customWidth="1"/>
    <col min="14086" max="14086" width="7.7109375" style="1" customWidth="1"/>
    <col min="14087" max="14087" width="9.42578125" style="1" customWidth="1"/>
    <col min="14088" max="14088" width="9.140625" style="1"/>
    <col min="14089" max="14089" width="8.85546875" style="1" customWidth="1"/>
    <col min="14090" max="14093" width="16.28515625" style="1" customWidth="1"/>
    <col min="14094" max="14094" width="24.7109375" style="1" customWidth="1"/>
    <col min="14095" max="14095" width="7.7109375" style="1" customWidth="1"/>
    <col min="14096" max="14098" width="9.140625" style="1"/>
    <col min="14099" max="14099" width="10.28515625" style="1" customWidth="1"/>
    <col min="14100" max="14103" width="16.28515625" style="1" customWidth="1"/>
    <col min="14104" max="14339" width="9.140625" style="1"/>
    <col min="14340" max="14340" width="27.5703125" style="1" customWidth="1"/>
    <col min="14341" max="14341" width="6.140625" style="1" customWidth="1"/>
    <col min="14342" max="14342" width="7.7109375" style="1" customWidth="1"/>
    <col min="14343" max="14343" width="9.42578125" style="1" customWidth="1"/>
    <col min="14344" max="14344" width="9.140625" style="1"/>
    <col min="14345" max="14345" width="8.85546875" style="1" customWidth="1"/>
    <col min="14346" max="14349" width="16.28515625" style="1" customWidth="1"/>
    <col min="14350" max="14350" width="24.7109375" style="1" customWidth="1"/>
    <col min="14351" max="14351" width="7.7109375" style="1" customWidth="1"/>
    <col min="14352" max="14354" width="9.140625" style="1"/>
    <col min="14355" max="14355" width="10.28515625" style="1" customWidth="1"/>
    <col min="14356" max="14359" width="16.28515625" style="1" customWidth="1"/>
    <col min="14360" max="14595" width="9.140625" style="1"/>
    <col min="14596" max="14596" width="27.5703125" style="1" customWidth="1"/>
    <col min="14597" max="14597" width="6.140625" style="1" customWidth="1"/>
    <col min="14598" max="14598" width="7.7109375" style="1" customWidth="1"/>
    <col min="14599" max="14599" width="9.42578125" style="1" customWidth="1"/>
    <col min="14600" max="14600" width="9.140625" style="1"/>
    <col min="14601" max="14601" width="8.85546875" style="1" customWidth="1"/>
    <col min="14602" max="14605" width="16.28515625" style="1" customWidth="1"/>
    <col min="14606" max="14606" width="24.7109375" style="1" customWidth="1"/>
    <col min="14607" max="14607" width="7.7109375" style="1" customWidth="1"/>
    <col min="14608" max="14610" width="9.140625" style="1"/>
    <col min="14611" max="14611" width="10.28515625" style="1" customWidth="1"/>
    <col min="14612" max="14615" width="16.28515625" style="1" customWidth="1"/>
    <col min="14616" max="14851" width="9.140625" style="1"/>
    <col min="14852" max="14852" width="27.5703125" style="1" customWidth="1"/>
    <col min="14853" max="14853" width="6.140625" style="1" customWidth="1"/>
    <col min="14854" max="14854" width="7.7109375" style="1" customWidth="1"/>
    <col min="14855" max="14855" width="9.42578125" style="1" customWidth="1"/>
    <col min="14856" max="14856" width="9.140625" style="1"/>
    <col min="14857" max="14857" width="8.85546875" style="1" customWidth="1"/>
    <col min="14858" max="14861" width="16.28515625" style="1" customWidth="1"/>
    <col min="14862" max="14862" width="24.7109375" style="1" customWidth="1"/>
    <col min="14863" max="14863" width="7.7109375" style="1" customWidth="1"/>
    <col min="14864" max="14866" width="9.140625" style="1"/>
    <col min="14867" max="14867" width="10.28515625" style="1" customWidth="1"/>
    <col min="14868" max="14871" width="16.28515625" style="1" customWidth="1"/>
    <col min="14872" max="15107" width="9.140625" style="1"/>
    <col min="15108" max="15108" width="27.5703125" style="1" customWidth="1"/>
    <col min="15109" max="15109" width="6.140625" style="1" customWidth="1"/>
    <col min="15110" max="15110" width="7.7109375" style="1" customWidth="1"/>
    <col min="15111" max="15111" width="9.42578125" style="1" customWidth="1"/>
    <col min="15112" max="15112" width="9.140625" style="1"/>
    <col min="15113" max="15113" width="8.85546875" style="1" customWidth="1"/>
    <col min="15114" max="15117" width="16.28515625" style="1" customWidth="1"/>
    <col min="15118" max="15118" width="24.7109375" style="1" customWidth="1"/>
    <col min="15119" max="15119" width="7.7109375" style="1" customWidth="1"/>
    <col min="15120" max="15122" width="9.140625" style="1"/>
    <col min="15123" max="15123" width="10.28515625" style="1" customWidth="1"/>
    <col min="15124" max="15127" width="16.28515625" style="1" customWidth="1"/>
    <col min="15128" max="15363" width="9.140625" style="1"/>
    <col min="15364" max="15364" width="27.5703125" style="1" customWidth="1"/>
    <col min="15365" max="15365" width="6.140625" style="1" customWidth="1"/>
    <col min="15366" max="15366" width="7.7109375" style="1" customWidth="1"/>
    <col min="15367" max="15367" width="9.42578125" style="1" customWidth="1"/>
    <col min="15368" max="15368" width="9.140625" style="1"/>
    <col min="15369" max="15369" width="8.85546875" style="1" customWidth="1"/>
    <col min="15370" max="15373" width="16.28515625" style="1" customWidth="1"/>
    <col min="15374" max="15374" width="24.7109375" style="1" customWidth="1"/>
    <col min="15375" max="15375" width="7.7109375" style="1" customWidth="1"/>
    <col min="15376" max="15378" width="9.140625" style="1"/>
    <col min="15379" max="15379" width="10.28515625" style="1" customWidth="1"/>
    <col min="15380" max="15383" width="16.28515625" style="1" customWidth="1"/>
    <col min="15384" max="15619" width="9.140625" style="1"/>
    <col min="15620" max="15620" width="27.5703125" style="1" customWidth="1"/>
    <col min="15621" max="15621" width="6.140625" style="1" customWidth="1"/>
    <col min="15622" max="15622" width="7.7109375" style="1" customWidth="1"/>
    <col min="15623" max="15623" width="9.42578125" style="1" customWidth="1"/>
    <col min="15624" max="15624" width="9.140625" style="1"/>
    <col min="15625" max="15625" width="8.85546875" style="1" customWidth="1"/>
    <col min="15626" max="15629" width="16.28515625" style="1" customWidth="1"/>
    <col min="15630" max="15630" width="24.7109375" style="1" customWidth="1"/>
    <col min="15631" max="15631" width="7.7109375" style="1" customWidth="1"/>
    <col min="15632" max="15634" width="9.140625" style="1"/>
    <col min="15635" max="15635" width="10.28515625" style="1" customWidth="1"/>
    <col min="15636" max="15639" width="16.28515625" style="1" customWidth="1"/>
    <col min="15640" max="15875" width="9.140625" style="1"/>
    <col min="15876" max="15876" width="27.5703125" style="1" customWidth="1"/>
    <col min="15877" max="15877" width="6.140625" style="1" customWidth="1"/>
    <col min="15878" max="15878" width="7.7109375" style="1" customWidth="1"/>
    <col min="15879" max="15879" width="9.42578125" style="1" customWidth="1"/>
    <col min="15880" max="15880" width="9.140625" style="1"/>
    <col min="15881" max="15881" width="8.85546875" style="1" customWidth="1"/>
    <col min="15882" max="15885" width="16.28515625" style="1" customWidth="1"/>
    <col min="15886" max="15886" width="24.7109375" style="1" customWidth="1"/>
    <col min="15887" max="15887" width="7.7109375" style="1" customWidth="1"/>
    <col min="15888" max="15890" width="9.140625" style="1"/>
    <col min="15891" max="15891" width="10.28515625" style="1" customWidth="1"/>
    <col min="15892" max="15895" width="16.28515625" style="1" customWidth="1"/>
    <col min="15896" max="16131" width="9.140625" style="1"/>
    <col min="16132" max="16132" width="27.5703125" style="1" customWidth="1"/>
    <col min="16133" max="16133" width="6.140625" style="1" customWidth="1"/>
    <col min="16134" max="16134" width="7.7109375" style="1" customWidth="1"/>
    <col min="16135" max="16135" width="9.42578125" style="1" customWidth="1"/>
    <col min="16136" max="16136" width="9.140625" style="1"/>
    <col min="16137" max="16137" width="8.85546875" style="1" customWidth="1"/>
    <col min="16138" max="16141" width="16.28515625" style="1" customWidth="1"/>
    <col min="16142" max="16142" width="24.7109375" style="1" customWidth="1"/>
    <col min="16143" max="16143" width="7.7109375" style="1" customWidth="1"/>
    <col min="16144" max="16146" width="9.140625" style="1"/>
    <col min="16147" max="16147" width="10.28515625" style="1" customWidth="1"/>
    <col min="16148" max="16151" width="16.28515625" style="1" customWidth="1"/>
    <col min="16152" max="16384" width="9.140625" style="1"/>
  </cols>
  <sheetData>
    <row r="1" spans="1:5" ht="17.25" customHeight="1" x14ac:dyDescent="0.25">
      <c r="A1" s="28" t="s">
        <v>106</v>
      </c>
    </row>
    <row r="2" spans="1:5" ht="17.25" customHeight="1" x14ac:dyDescent="0.2"/>
    <row r="3" spans="1:5" ht="17.25" customHeight="1" x14ac:dyDescent="0.2"/>
    <row r="4" spans="1:5" ht="17.25" customHeight="1" x14ac:dyDescent="0.2">
      <c r="A4" s="2" t="s">
        <v>703</v>
      </c>
    </row>
    <row r="5" spans="1:5" ht="17.25" customHeight="1" x14ac:dyDescent="0.2">
      <c r="A5" s="1" t="s">
        <v>710</v>
      </c>
      <c r="B5" s="105" t="s">
        <v>547</v>
      </c>
      <c r="C5" s="105" t="s">
        <v>14</v>
      </c>
      <c r="D5" s="105" t="s">
        <v>13</v>
      </c>
      <c r="E5" s="105" t="s">
        <v>12</v>
      </c>
    </row>
    <row r="6" spans="1:5" ht="17.25" customHeight="1" x14ac:dyDescent="0.2">
      <c r="A6" s="1" t="s">
        <v>52</v>
      </c>
      <c r="B6" s="1">
        <v>2.0000000000000001E-4</v>
      </c>
      <c r="C6" s="1">
        <v>3.5E-4</v>
      </c>
      <c r="D6" s="1">
        <v>5.0000000000000001E-4</v>
      </c>
      <c r="E6" s="1">
        <v>6.9999999999999999E-4</v>
      </c>
    </row>
    <row r="7" spans="1:5" ht="17.25" customHeight="1" x14ac:dyDescent="0.2">
      <c r="A7" s="1" t="s">
        <v>46</v>
      </c>
      <c r="B7" s="1">
        <v>2.0000000000000001E-4</v>
      </c>
      <c r="C7" s="1">
        <v>3.5E-4</v>
      </c>
      <c r="D7" s="1">
        <v>5.0000000000000001E-4</v>
      </c>
      <c r="E7" s="1">
        <v>6.9999999999999999E-4</v>
      </c>
    </row>
    <row r="8" spans="1:5" ht="17.25" customHeight="1" x14ac:dyDescent="0.2">
      <c r="A8" s="1" t="s">
        <v>76</v>
      </c>
      <c r="B8" s="1">
        <v>2.0000000000000001E-4</v>
      </c>
      <c r="C8" s="1">
        <v>3.5E-4</v>
      </c>
      <c r="D8" s="1">
        <v>5.0000000000000001E-4</v>
      </c>
      <c r="E8" s="1">
        <v>6.9999999999999999E-4</v>
      </c>
    </row>
    <row r="9" spans="1:5" ht="17.25" customHeight="1" x14ac:dyDescent="0.2">
      <c r="A9" s="1" t="s">
        <v>78</v>
      </c>
      <c r="B9" s="1">
        <v>2.9999999999999997E-4</v>
      </c>
      <c r="C9" s="1">
        <v>4.4999999999999999E-4</v>
      </c>
      <c r="D9" s="1">
        <v>7.5000000000000002E-4</v>
      </c>
      <c r="E9" s="1">
        <v>8.0000000000000004E-4</v>
      </c>
    </row>
    <row r="10" spans="1:5" ht="17.25" customHeight="1" x14ac:dyDescent="0.2">
      <c r="A10" s="1" t="s">
        <v>63</v>
      </c>
      <c r="B10" s="1">
        <v>2.0000000000000001E-4</v>
      </c>
      <c r="C10" s="1">
        <v>3.5E-4</v>
      </c>
      <c r="D10" s="1">
        <v>5.0000000000000001E-4</v>
      </c>
      <c r="E10" s="1">
        <v>6.9999999999999999E-4</v>
      </c>
    </row>
    <row r="11" spans="1:5" ht="17.25" customHeight="1" x14ac:dyDescent="0.2">
      <c r="A11" s="1" t="s">
        <v>61</v>
      </c>
      <c r="B11" s="1">
        <v>2.0000000000000001E-4</v>
      </c>
      <c r="C11" s="1">
        <v>3.5E-4</v>
      </c>
      <c r="D11" s="1">
        <v>5.0000000000000001E-4</v>
      </c>
      <c r="E11" s="1">
        <v>6.9999999999999999E-4</v>
      </c>
    </row>
    <row r="12" spans="1:5" ht="17.25" customHeight="1" x14ac:dyDescent="0.2">
      <c r="A12" s="1" t="s">
        <v>65</v>
      </c>
      <c r="B12" s="1">
        <v>2.0000000000000001E-4</v>
      </c>
      <c r="C12" s="1">
        <v>3.5E-4</v>
      </c>
      <c r="D12" s="1">
        <v>5.0000000000000001E-4</v>
      </c>
      <c r="E12" s="1">
        <v>6.9999999999999999E-4</v>
      </c>
    </row>
    <row r="13" spans="1:5" ht="17.25" customHeight="1" x14ac:dyDescent="0.2">
      <c r="A13" s="1" t="s">
        <v>36</v>
      </c>
      <c r="B13" s="1">
        <v>2.0000000000000001E-4</v>
      </c>
      <c r="C13" s="1">
        <v>3.5E-4</v>
      </c>
      <c r="D13" s="1">
        <v>5.0000000000000001E-4</v>
      </c>
      <c r="E13" s="1">
        <v>6.9999999999999999E-4</v>
      </c>
    </row>
    <row r="14" spans="1:5" ht="17.25" customHeight="1" x14ac:dyDescent="0.2">
      <c r="A14" s="1" t="s">
        <v>3</v>
      </c>
      <c r="B14" s="1">
        <v>2.9999999999999997E-4</v>
      </c>
      <c r="C14" s="1">
        <v>4.4999999999999999E-4</v>
      </c>
      <c r="D14" s="1">
        <v>7.5000000000000002E-4</v>
      </c>
      <c r="E14" s="1">
        <v>8.0000000000000004E-4</v>
      </c>
    </row>
    <row r="15" spans="1:5" ht="17.25" customHeight="1" x14ac:dyDescent="0.2">
      <c r="A15" s="1" t="s">
        <v>708</v>
      </c>
      <c r="B15" s="1">
        <v>2.9999999999999997E-4</v>
      </c>
      <c r="C15" s="1">
        <v>4.4999999999999999E-4</v>
      </c>
      <c r="D15" s="1">
        <v>7.5000000000000002E-4</v>
      </c>
      <c r="E15" s="1">
        <v>8.0000000000000004E-4</v>
      </c>
    </row>
    <row r="16" spans="1:5" ht="17.25" customHeight="1" x14ac:dyDescent="0.2">
      <c r="A16" s="1" t="s">
        <v>42</v>
      </c>
      <c r="B16" s="1">
        <v>2.0000000000000001E-4</v>
      </c>
      <c r="C16" s="1">
        <v>3.5E-4</v>
      </c>
      <c r="D16" s="1">
        <v>5.0000000000000001E-4</v>
      </c>
      <c r="E16" s="1">
        <v>6.9999999999999999E-4</v>
      </c>
    </row>
    <row r="17" spans="1:5" ht="17.25" customHeight="1" x14ac:dyDescent="0.2">
      <c r="A17" s="1" t="s">
        <v>706</v>
      </c>
      <c r="B17" s="1">
        <v>2.0000000000000001E-4</v>
      </c>
      <c r="C17" s="1">
        <v>3.5E-4</v>
      </c>
      <c r="D17" s="1">
        <v>5.0000000000000001E-4</v>
      </c>
      <c r="E17" s="1">
        <v>6.9999999999999999E-4</v>
      </c>
    </row>
    <row r="18" spans="1:5" ht="17.25" customHeight="1" x14ac:dyDescent="0.2">
      <c r="A18" s="1" t="s">
        <v>704</v>
      </c>
      <c r="B18" s="1">
        <v>2.0000000000000001E-4</v>
      </c>
      <c r="C18" s="1">
        <v>3.5E-4</v>
      </c>
      <c r="D18" s="1">
        <v>5.0000000000000001E-4</v>
      </c>
      <c r="E18" s="1">
        <v>6.9999999999999999E-4</v>
      </c>
    </row>
    <row r="19" spans="1:5" ht="17.25" customHeight="1" x14ac:dyDescent="0.2">
      <c r="A19" s="1" t="s">
        <v>57</v>
      </c>
      <c r="B19" s="1">
        <v>2.0000000000000001E-4</v>
      </c>
      <c r="C19" s="1">
        <v>3.5E-4</v>
      </c>
      <c r="D19" s="1">
        <v>5.0000000000000001E-4</v>
      </c>
      <c r="E19" s="1">
        <v>6.9999999999999999E-4</v>
      </c>
    </row>
    <row r="20" spans="1:5" ht="17.25" customHeight="1" x14ac:dyDescent="0.2">
      <c r="A20" s="1" t="s">
        <v>80</v>
      </c>
      <c r="B20" s="1">
        <v>2.0000000000000001E-4</v>
      </c>
      <c r="C20" s="1">
        <v>3.5E-4</v>
      </c>
      <c r="D20" s="1">
        <v>5.0000000000000001E-4</v>
      </c>
      <c r="E20" s="1">
        <v>6.9999999999999999E-4</v>
      </c>
    </row>
    <row r="21" spans="1:5" ht="17.25" customHeight="1" x14ac:dyDescent="0.2">
      <c r="A21" s="1" t="s">
        <v>34</v>
      </c>
      <c r="B21" s="1">
        <v>2.0000000000000001E-4</v>
      </c>
      <c r="C21" s="1">
        <v>3.5E-4</v>
      </c>
      <c r="D21" s="1">
        <v>5.0000000000000001E-4</v>
      </c>
      <c r="E21" s="1">
        <v>6.9999999999999999E-4</v>
      </c>
    </row>
    <row r="22" spans="1:5" ht="17.25" customHeight="1" x14ac:dyDescent="0.2">
      <c r="A22" s="1" t="s">
        <v>32</v>
      </c>
      <c r="B22" s="1">
        <v>2.0000000000000001E-4</v>
      </c>
      <c r="C22" s="1">
        <v>3.5E-4</v>
      </c>
      <c r="D22" s="1">
        <v>5.0000000000000001E-4</v>
      </c>
      <c r="E22" s="1">
        <v>6.9999999999999999E-4</v>
      </c>
    </row>
    <row r="23" spans="1:5" ht="17.25" customHeight="1" x14ac:dyDescent="0.2">
      <c r="A23" s="1" t="s">
        <v>75</v>
      </c>
      <c r="B23" s="1">
        <v>2.0000000000000001E-4</v>
      </c>
      <c r="C23" s="1">
        <v>3.5E-4</v>
      </c>
      <c r="D23" s="1">
        <v>5.0000000000000001E-4</v>
      </c>
      <c r="E23" s="1">
        <v>6.9999999999999999E-4</v>
      </c>
    </row>
    <row r="24" spans="1:5" ht="17.25" customHeight="1" x14ac:dyDescent="0.2">
      <c r="A24" s="1" t="s">
        <v>73</v>
      </c>
      <c r="B24" s="1">
        <v>2.0000000000000001E-4</v>
      </c>
      <c r="C24" s="1">
        <v>3.5E-4</v>
      </c>
      <c r="D24" s="1">
        <v>5.0000000000000001E-4</v>
      </c>
      <c r="E24" s="1">
        <v>6.9999999999999999E-4</v>
      </c>
    </row>
    <row r="25" spans="1:5" ht="17.25" customHeight="1" x14ac:dyDescent="0.2">
      <c r="A25" s="1" t="s">
        <v>30</v>
      </c>
      <c r="B25" s="1">
        <v>2.0000000000000001E-4</v>
      </c>
      <c r="C25" s="1">
        <v>3.5E-4</v>
      </c>
      <c r="D25" s="1">
        <v>5.0000000000000001E-4</v>
      </c>
      <c r="E25" s="1">
        <v>6.9999999999999999E-4</v>
      </c>
    </row>
    <row r="26" spans="1:5" ht="17.25" customHeight="1" x14ac:dyDescent="0.2">
      <c r="A26" s="1" t="s">
        <v>705</v>
      </c>
      <c r="B26" s="1">
        <v>2.0000000000000001E-4</v>
      </c>
      <c r="C26" s="1">
        <v>3.5E-4</v>
      </c>
      <c r="D26" s="1">
        <v>5.0000000000000001E-4</v>
      </c>
      <c r="E26" s="1">
        <v>6.9999999999999999E-4</v>
      </c>
    </row>
    <row r="27" spans="1:5" ht="17.25" customHeight="1" x14ac:dyDescent="0.2">
      <c r="A27" s="1" t="s">
        <v>22</v>
      </c>
      <c r="B27" s="1">
        <v>2.0000000000000001E-4</v>
      </c>
      <c r="C27" s="1">
        <v>3.5E-4</v>
      </c>
      <c r="D27" s="1">
        <v>5.0000000000000001E-4</v>
      </c>
      <c r="E27" s="1">
        <v>6.9999999999999999E-4</v>
      </c>
    </row>
    <row r="28" spans="1:5" ht="17.25" customHeight="1" x14ac:dyDescent="0.2">
      <c r="A28" s="1" t="s">
        <v>707</v>
      </c>
      <c r="B28" s="1">
        <v>2.0000000000000001E-4</v>
      </c>
      <c r="C28" s="1">
        <v>3.5E-4</v>
      </c>
      <c r="D28" s="1">
        <v>5.0000000000000001E-4</v>
      </c>
      <c r="E28" s="1">
        <v>6.9999999999999999E-4</v>
      </c>
    </row>
    <row r="29" spans="1:5" ht="17.25" customHeight="1" x14ac:dyDescent="0.2">
      <c r="A29" s="1" t="s">
        <v>709</v>
      </c>
      <c r="B29" s="1">
        <v>2.9999999999999997E-4</v>
      </c>
      <c r="C29" s="1">
        <v>4.4999999999999999E-4</v>
      </c>
      <c r="D29" s="1">
        <v>7.5000000000000002E-4</v>
      </c>
      <c r="E29" s="1">
        <v>8.0000000000000004E-4</v>
      </c>
    </row>
    <row r="30" spans="1:5" ht="17.25" customHeight="1" x14ac:dyDescent="0.2">
      <c r="A30" s="1" t="s">
        <v>40</v>
      </c>
      <c r="B30" s="1">
        <v>2.9999999999999997E-4</v>
      </c>
      <c r="C30" s="1">
        <v>4.4999999999999999E-4</v>
      </c>
      <c r="D30" s="1">
        <v>7.5000000000000002E-4</v>
      </c>
      <c r="E30" s="1">
        <v>8.0000000000000004E-4</v>
      </c>
    </row>
    <row r="31" spans="1:5" ht="17.25" customHeight="1" x14ac:dyDescent="0.2"/>
    <row r="32" spans="1:5" ht="17.25" customHeight="1" x14ac:dyDescent="0.2"/>
    <row r="33" spans="1:14" ht="17.25" customHeight="1" x14ac:dyDescent="0.2"/>
    <row r="34" spans="1:14" x14ac:dyDescent="0.2">
      <c r="A34" s="2" t="s">
        <v>4</v>
      </c>
      <c r="G34" s="3" t="s">
        <v>5</v>
      </c>
      <c r="H34" s="3"/>
      <c r="I34" s="3"/>
      <c r="J34" s="3"/>
      <c r="K34" s="3"/>
      <c r="L34" s="3"/>
      <c r="M34" s="3"/>
    </row>
    <row r="35" spans="1:14" ht="27.75" customHeight="1" x14ac:dyDescent="0.25">
      <c r="A35" s="4" t="s">
        <v>6</v>
      </c>
      <c r="B35" s="1" t="s">
        <v>7</v>
      </c>
      <c r="C35" s="5" t="s">
        <v>8</v>
      </c>
      <c r="D35" s="5" t="s">
        <v>9</v>
      </c>
      <c r="E35" s="5" t="s">
        <v>10</v>
      </c>
      <c r="F35" s="5" t="s">
        <v>11</v>
      </c>
      <c r="G35" s="6" t="s">
        <v>12</v>
      </c>
      <c r="H35" s="6"/>
      <c r="I35" s="6" t="s">
        <v>13</v>
      </c>
      <c r="J35" s="6"/>
      <c r="K35" s="6" t="s">
        <v>14</v>
      </c>
      <c r="L35" s="6"/>
      <c r="M35" s="6" t="s">
        <v>15</v>
      </c>
    </row>
    <row r="36" spans="1:14" ht="18.75" customHeight="1" x14ac:dyDescent="0.2">
      <c r="A36" s="4"/>
      <c r="C36" s="5"/>
      <c r="D36" s="5"/>
      <c r="E36" s="5"/>
      <c r="F36" s="5"/>
      <c r="G36" s="5" t="s">
        <v>702</v>
      </c>
      <c r="H36" s="1" t="s">
        <v>701</v>
      </c>
      <c r="I36" s="5" t="s">
        <v>702</v>
      </c>
      <c r="J36" s="1" t="s">
        <v>701</v>
      </c>
      <c r="K36" s="5" t="s">
        <v>702</v>
      </c>
      <c r="L36" s="1" t="s">
        <v>701</v>
      </c>
      <c r="M36" s="5" t="s">
        <v>702</v>
      </c>
      <c r="N36" s="1" t="s">
        <v>701</v>
      </c>
    </row>
    <row r="37" spans="1:14" x14ac:dyDescent="0.2">
      <c r="A37" s="4" t="s">
        <v>3</v>
      </c>
      <c r="B37" s="4" t="s">
        <v>17</v>
      </c>
      <c r="C37" s="5">
        <v>3</v>
      </c>
      <c r="D37" s="5">
        <v>435</v>
      </c>
      <c r="E37" s="7">
        <f t="shared" ref="E37:E49" si="0">C37*D37</f>
        <v>1305</v>
      </c>
      <c r="F37" s="8">
        <f t="shared" ref="F37:F50" si="1">E37/E$50</f>
        <v>3.6868051926037891E-2</v>
      </c>
      <c r="G37" s="9">
        <v>1.5</v>
      </c>
      <c r="H37" s="9">
        <v>0.8</v>
      </c>
      <c r="I37" s="9">
        <v>1</v>
      </c>
      <c r="J37" s="9">
        <v>0.75</v>
      </c>
      <c r="K37" s="9">
        <v>0.66</v>
      </c>
      <c r="L37" s="9">
        <v>0.45</v>
      </c>
      <c r="M37" s="9">
        <v>0.4</v>
      </c>
      <c r="N37" s="1">
        <v>0.3</v>
      </c>
    </row>
    <row r="38" spans="1:14" x14ac:dyDescent="0.2">
      <c r="A38" s="4" t="s">
        <v>22</v>
      </c>
      <c r="B38" s="4" t="s">
        <v>23</v>
      </c>
      <c r="C38" s="1">
        <v>3</v>
      </c>
      <c r="D38" s="1">
        <v>292.2</v>
      </c>
      <c r="E38" s="7">
        <f t="shared" si="0"/>
        <v>876.59999999999991</v>
      </c>
      <c r="F38" s="8">
        <f t="shared" si="1"/>
        <v>2.4765160397214415E-2</v>
      </c>
      <c r="G38" s="9">
        <v>1</v>
      </c>
      <c r="H38" s="9">
        <v>0.7</v>
      </c>
      <c r="I38" s="9">
        <v>0.6</v>
      </c>
      <c r="J38" s="9">
        <v>0.5</v>
      </c>
      <c r="K38" s="9">
        <v>0.44</v>
      </c>
      <c r="L38" s="9">
        <v>0.35</v>
      </c>
      <c r="M38" s="9">
        <v>0.27</v>
      </c>
      <c r="N38" s="1">
        <v>0.2</v>
      </c>
    </row>
    <row r="39" spans="1:14" x14ac:dyDescent="0.2">
      <c r="A39" s="4" t="s">
        <v>28</v>
      </c>
      <c r="B39" s="4" t="s">
        <v>29</v>
      </c>
      <c r="C39" s="1">
        <v>30</v>
      </c>
      <c r="D39" s="1">
        <v>382.4</v>
      </c>
      <c r="E39" s="7">
        <f t="shared" si="0"/>
        <v>11472</v>
      </c>
      <c r="F39" s="8">
        <f t="shared" si="1"/>
        <v>0.32409984037969863</v>
      </c>
      <c r="G39" s="9">
        <v>1.5</v>
      </c>
      <c r="H39" s="9">
        <v>0.8</v>
      </c>
      <c r="I39" s="9">
        <v>1</v>
      </c>
      <c r="J39" s="9">
        <v>0.75</v>
      </c>
      <c r="K39" s="9">
        <v>0.66</v>
      </c>
      <c r="L39" s="9">
        <v>0.45</v>
      </c>
      <c r="M39" s="9">
        <v>0.4</v>
      </c>
      <c r="N39" s="1">
        <v>0.3</v>
      </c>
    </row>
    <row r="40" spans="1:14" x14ac:dyDescent="0.2">
      <c r="A40" s="4" t="s">
        <v>30</v>
      </c>
      <c r="B40" s="4" t="s">
        <v>31</v>
      </c>
      <c r="C40" s="1">
        <v>15</v>
      </c>
      <c r="D40" s="1">
        <v>133.80000000000001</v>
      </c>
      <c r="E40" s="7">
        <f t="shared" si="0"/>
        <v>2007.0000000000002</v>
      </c>
      <c r="F40" s="8">
        <f t="shared" si="1"/>
        <v>5.6700521237975525E-2</v>
      </c>
      <c r="G40" s="9">
        <v>1</v>
      </c>
      <c r="H40" s="9">
        <v>0.7</v>
      </c>
      <c r="I40" s="9">
        <v>0.6</v>
      </c>
      <c r="J40" s="9">
        <v>0.5</v>
      </c>
      <c r="K40" s="9">
        <v>0.44</v>
      </c>
      <c r="L40" s="9">
        <v>0.35</v>
      </c>
      <c r="M40" s="9">
        <v>0.27</v>
      </c>
      <c r="N40" s="1">
        <v>0.2</v>
      </c>
    </row>
    <row r="41" spans="1:14" x14ac:dyDescent="0.2">
      <c r="A41" s="4" t="s">
        <v>32</v>
      </c>
      <c r="B41" s="4" t="s">
        <v>33</v>
      </c>
      <c r="C41" s="1">
        <v>10</v>
      </c>
      <c r="D41" s="1">
        <v>300.60000000000002</v>
      </c>
      <c r="E41" s="7">
        <f t="shared" si="0"/>
        <v>3006</v>
      </c>
      <c r="F41" s="8">
        <f t="shared" si="1"/>
        <v>8.4923650643425219E-2</v>
      </c>
      <c r="G41" s="9">
        <v>1</v>
      </c>
      <c r="H41" s="9">
        <v>0.7</v>
      </c>
      <c r="I41" s="9">
        <v>0.6</v>
      </c>
      <c r="J41" s="9">
        <v>0.5</v>
      </c>
      <c r="K41" s="9">
        <v>0.44</v>
      </c>
      <c r="L41" s="9">
        <v>0.35</v>
      </c>
      <c r="M41" s="9">
        <v>0.27</v>
      </c>
      <c r="N41" s="1">
        <v>0.2</v>
      </c>
    </row>
    <row r="42" spans="1:14" x14ac:dyDescent="0.2">
      <c r="A42" s="4" t="s">
        <v>34</v>
      </c>
      <c r="B42" s="4" t="s">
        <v>35</v>
      </c>
      <c r="C42" s="1">
        <v>11</v>
      </c>
      <c r="D42" s="1">
        <v>323.8</v>
      </c>
      <c r="E42" s="7">
        <f t="shared" si="0"/>
        <v>3561.8</v>
      </c>
      <c r="F42" s="8">
        <f t="shared" si="1"/>
        <v>0.10062576808441515</v>
      </c>
      <c r="G42" s="9">
        <v>1</v>
      </c>
      <c r="H42" s="9">
        <v>0.7</v>
      </c>
      <c r="I42" s="9">
        <v>0.6</v>
      </c>
      <c r="J42" s="9">
        <v>0.5</v>
      </c>
      <c r="K42" s="9">
        <v>0.44</v>
      </c>
      <c r="L42" s="9">
        <v>0.35</v>
      </c>
      <c r="M42" s="9">
        <v>0.27</v>
      </c>
      <c r="N42" s="1">
        <v>0.2</v>
      </c>
    </row>
    <row r="43" spans="1:14" x14ac:dyDescent="0.2">
      <c r="A43" s="4" t="s">
        <v>36</v>
      </c>
      <c r="B43" s="4" t="s">
        <v>37</v>
      </c>
      <c r="C43" s="1">
        <v>2</v>
      </c>
      <c r="D43" s="1">
        <v>290.8</v>
      </c>
      <c r="E43" s="7">
        <f t="shared" si="0"/>
        <v>581.6</v>
      </c>
      <c r="F43" s="8">
        <f t="shared" si="1"/>
        <v>1.643100306527482E-2</v>
      </c>
      <c r="G43" s="9">
        <v>1</v>
      </c>
      <c r="H43" s="9">
        <v>0.7</v>
      </c>
      <c r="I43" s="9">
        <v>0.6</v>
      </c>
      <c r="J43" s="9">
        <v>0.5</v>
      </c>
      <c r="K43" s="9">
        <v>0.44</v>
      </c>
      <c r="L43" s="9">
        <v>0.35</v>
      </c>
      <c r="M43" s="9">
        <v>0.27</v>
      </c>
      <c r="N43" s="1">
        <v>0.2</v>
      </c>
    </row>
    <row r="44" spans="1:14" x14ac:dyDescent="0.2">
      <c r="A44" s="4" t="s">
        <v>38</v>
      </c>
      <c r="B44" s="4" t="s">
        <v>39</v>
      </c>
      <c r="C44" s="10">
        <v>16</v>
      </c>
      <c r="D44" s="11">
        <v>310</v>
      </c>
      <c r="E44" s="7">
        <f t="shared" si="0"/>
        <v>4960</v>
      </c>
      <c r="F44" s="8">
        <f t="shared" si="1"/>
        <v>0.14012684869973022</v>
      </c>
      <c r="G44" s="9">
        <v>1</v>
      </c>
      <c r="H44" s="9">
        <v>0.7</v>
      </c>
      <c r="I44" s="9">
        <v>0.6</v>
      </c>
      <c r="J44" s="9">
        <v>0.5</v>
      </c>
      <c r="K44" s="9">
        <v>0.44</v>
      </c>
      <c r="L44" s="9">
        <v>0.35</v>
      </c>
      <c r="M44" s="9">
        <v>0.27</v>
      </c>
      <c r="N44" s="1">
        <v>0.2</v>
      </c>
    </row>
    <row r="45" spans="1:14" x14ac:dyDescent="0.2">
      <c r="A45" s="4" t="s">
        <v>40</v>
      </c>
      <c r="B45" s="4" t="s">
        <v>41</v>
      </c>
      <c r="C45" s="10">
        <v>6</v>
      </c>
      <c r="D45" s="11">
        <v>240.1</v>
      </c>
      <c r="E45" s="7">
        <f t="shared" si="0"/>
        <v>1440.6</v>
      </c>
      <c r="F45" s="8">
        <f t="shared" si="1"/>
        <v>4.0698939160651482E-2</v>
      </c>
      <c r="G45" s="9">
        <v>1.5</v>
      </c>
      <c r="H45" s="9">
        <v>0.8</v>
      </c>
      <c r="I45" s="9">
        <v>1</v>
      </c>
      <c r="J45" s="9">
        <v>0.75</v>
      </c>
      <c r="K45" s="9">
        <v>0.66</v>
      </c>
      <c r="L45" s="9">
        <v>0.45</v>
      </c>
      <c r="M45" s="9">
        <v>0.4</v>
      </c>
      <c r="N45" s="1">
        <v>0.3</v>
      </c>
    </row>
    <row r="46" spans="1:14" x14ac:dyDescent="0.2">
      <c r="A46" s="4" t="s">
        <v>42</v>
      </c>
      <c r="B46" s="4" t="s">
        <v>43</v>
      </c>
      <c r="C46" s="10">
        <v>1</v>
      </c>
      <c r="D46" s="11">
        <v>278.7</v>
      </c>
      <c r="E46" s="7">
        <f t="shared" si="0"/>
        <v>278.7</v>
      </c>
      <c r="F46" s="8">
        <f t="shared" si="1"/>
        <v>7.8736598251239534E-3</v>
      </c>
      <c r="G46" s="9">
        <v>1</v>
      </c>
      <c r="H46" s="9">
        <v>0.7</v>
      </c>
      <c r="I46" s="9">
        <v>0.6</v>
      </c>
      <c r="J46" s="9">
        <v>0.5</v>
      </c>
      <c r="K46" s="9">
        <v>0.44</v>
      </c>
      <c r="L46" s="9">
        <v>0.35</v>
      </c>
      <c r="M46" s="9">
        <v>0.27</v>
      </c>
      <c r="N46" s="1">
        <v>0.2</v>
      </c>
    </row>
    <row r="47" spans="1:14" x14ac:dyDescent="0.2">
      <c r="A47" s="4" t="s">
        <v>44</v>
      </c>
      <c r="B47" s="4" t="s">
        <v>45</v>
      </c>
      <c r="C47" s="10">
        <v>1</v>
      </c>
      <c r="D47" s="11">
        <v>407</v>
      </c>
      <c r="E47" s="7">
        <f t="shared" si="0"/>
        <v>407</v>
      </c>
      <c r="F47" s="8">
        <f t="shared" si="1"/>
        <v>1.1498311979998024E-2</v>
      </c>
      <c r="G47" s="9">
        <v>1</v>
      </c>
      <c r="H47" s="9">
        <v>0.7</v>
      </c>
      <c r="I47" s="9">
        <v>0.6</v>
      </c>
      <c r="J47" s="9">
        <v>0.5</v>
      </c>
      <c r="K47" s="9">
        <v>0.44</v>
      </c>
      <c r="L47" s="9">
        <v>0.35</v>
      </c>
      <c r="M47" s="9">
        <v>0.27</v>
      </c>
      <c r="N47" s="1">
        <v>0.2</v>
      </c>
    </row>
    <row r="48" spans="1:14" x14ac:dyDescent="0.2">
      <c r="A48" s="4" t="s">
        <v>46</v>
      </c>
      <c r="B48" s="4" t="s">
        <v>47</v>
      </c>
      <c r="C48" s="10">
        <v>6</v>
      </c>
      <c r="D48" s="11">
        <v>260.60000000000002</v>
      </c>
      <c r="E48" s="7">
        <f t="shared" si="0"/>
        <v>1563.6000000000001</v>
      </c>
      <c r="F48" s="8">
        <f t="shared" si="1"/>
        <v>4.4173858997358512E-2</v>
      </c>
      <c r="G48" s="9">
        <v>1</v>
      </c>
      <c r="H48" s="9">
        <v>0.7</v>
      </c>
      <c r="I48" s="9">
        <v>0.6</v>
      </c>
      <c r="J48" s="9">
        <v>0.5</v>
      </c>
      <c r="K48" s="9">
        <v>0.44</v>
      </c>
      <c r="L48" s="9">
        <v>0.35</v>
      </c>
      <c r="M48" s="9">
        <v>0.27</v>
      </c>
      <c r="N48" s="1">
        <v>0.2</v>
      </c>
    </row>
    <row r="49" spans="1:19" ht="25.5" customHeight="1" x14ac:dyDescent="0.2">
      <c r="A49" s="4" t="s">
        <v>48</v>
      </c>
      <c r="B49" s="1">
        <v>15</v>
      </c>
      <c r="C49" s="12">
        <v>162</v>
      </c>
      <c r="D49" s="11">
        <v>24.3</v>
      </c>
      <c r="E49" s="7">
        <f t="shared" si="0"/>
        <v>3936.6</v>
      </c>
      <c r="F49" s="8">
        <f t="shared" si="1"/>
        <v>0.11121438560309638</v>
      </c>
      <c r="G49" s="9" t="s">
        <v>24</v>
      </c>
      <c r="H49" s="9">
        <v>0.7</v>
      </c>
      <c r="I49" s="9">
        <v>0.6</v>
      </c>
      <c r="J49" s="9">
        <v>0.5</v>
      </c>
      <c r="K49" s="9" t="s">
        <v>26</v>
      </c>
      <c r="L49" s="9">
        <v>0.35</v>
      </c>
      <c r="M49" s="9">
        <v>0.27</v>
      </c>
      <c r="N49" s="1">
        <v>0.2</v>
      </c>
    </row>
    <row r="50" spans="1:19" x14ac:dyDescent="0.2">
      <c r="C50" s="7"/>
      <c r="D50" s="8"/>
      <c r="E50" s="7">
        <f>SUM(E37:E49)</f>
        <v>35396.499999999993</v>
      </c>
      <c r="F50" s="8">
        <f t="shared" si="1"/>
        <v>1</v>
      </c>
      <c r="G50" s="8"/>
      <c r="H50" s="8"/>
      <c r="I50" s="8"/>
      <c r="J50" s="8"/>
      <c r="K50" s="8"/>
      <c r="L50" s="8"/>
    </row>
    <row r="51" spans="1:19" x14ac:dyDescent="0.2">
      <c r="A51" s="133" t="s">
        <v>49</v>
      </c>
      <c r="B51" s="133"/>
      <c r="C51" s="133"/>
      <c r="D51" s="133"/>
      <c r="E51" s="13">
        <f>E50/(E50+E79)</f>
        <v>0.10503080852284068</v>
      </c>
      <c r="F51" s="8"/>
      <c r="G51" s="8"/>
      <c r="H51" s="8"/>
      <c r="I51" s="8"/>
      <c r="J51" s="8"/>
      <c r="K51" s="8"/>
      <c r="L51" s="8"/>
    </row>
    <row r="52" spans="1:19" x14ac:dyDescent="0.2">
      <c r="C52" s="7"/>
      <c r="D52" s="8"/>
    </row>
    <row r="53" spans="1:19" x14ac:dyDescent="0.2">
      <c r="C53" s="7">
        <f>SUM(C37:C48)</f>
        <v>104</v>
      </c>
      <c r="D53" s="8"/>
      <c r="E53" s="7">
        <f>SUM(E37:E48)</f>
        <v>31459.899999999994</v>
      </c>
    </row>
    <row r="54" spans="1:19" x14ac:dyDescent="0.2">
      <c r="C54" s="7"/>
      <c r="D54" s="8"/>
      <c r="E54" s="7"/>
    </row>
    <row r="55" spans="1:19" x14ac:dyDescent="0.2">
      <c r="C55" s="7"/>
      <c r="D55" s="8"/>
    </row>
    <row r="56" spans="1:19" x14ac:dyDescent="0.2">
      <c r="A56" s="2" t="s">
        <v>50</v>
      </c>
      <c r="G56" s="3" t="s">
        <v>5</v>
      </c>
      <c r="H56" s="3"/>
      <c r="I56" s="3"/>
      <c r="J56" s="3"/>
      <c r="K56" s="3"/>
      <c r="L56" s="3"/>
      <c r="M56" s="3"/>
    </row>
    <row r="57" spans="1:19" ht="39" x14ac:dyDescent="0.25">
      <c r="A57" s="4" t="s">
        <v>6</v>
      </c>
      <c r="B57" s="1" t="s">
        <v>7</v>
      </c>
      <c r="C57" s="5" t="s">
        <v>8</v>
      </c>
      <c r="D57" s="5" t="s">
        <v>9</v>
      </c>
      <c r="E57" s="5" t="s">
        <v>10</v>
      </c>
      <c r="F57" s="5" t="s">
        <v>11</v>
      </c>
      <c r="G57" s="6" t="s">
        <v>12</v>
      </c>
      <c r="H57" s="6"/>
      <c r="I57" s="6" t="s">
        <v>13</v>
      </c>
      <c r="J57" s="6"/>
      <c r="K57" s="6" t="s">
        <v>14</v>
      </c>
      <c r="L57" s="6"/>
      <c r="M57" s="6" t="s">
        <v>15</v>
      </c>
    </row>
    <row r="58" spans="1:19" x14ac:dyDescent="0.2">
      <c r="A58" s="4"/>
      <c r="C58" s="5"/>
      <c r="D58" s="5"/>
      <c r="E58" s="5"/>
      <c r="F58" s="5"/>
      <c r="G58" s="5" t="s">
        <v>16</v>
      </c>
      <c r="H58" s="5"/>
      <c r="I58" s="5" t="s">
        <v>16</v>
      </c>
      <c r="J58" s="5"/>
      <c r="K58" s="5" t="s">
        <v>16</v>
      </c>
      <c r="L58" s="5"/>
      <c r="M58" s="5" t="s">
        <v>16</v>
      </c>
      <c r="R58" s="7"/>
      <c r="S58" s="8"/>
    </row>
    <row r="59" spans="1:19" x14ac:dyDescent="0.2">
      <c r="A59" s="4" t="s">
        <v>3</v>
      </c>
      <c r="B59" s="4" t="s">
        <v>51</v>
      </c>
      <c r="C59" s="5">
        <v>9</v>
      </c>
      <c r="D59" s="14">
        <v>9710.5</v>
      </c>
      <c r="E59" s="7">
        <f t="shared" ref="E59:E78" si="2">C59*D59</f>
        <v>87394.5</v>
      </c>
      <c r="F59" s="8">
        <f t="shared" ref="F59:F79" si="3">E59/E$79</f>
        <v>0.28975597762094307</v>
      </c>
      <c r="G59" s="9" t="s">
        <v>18</v>
      </c>
      <c r="H59" s="9"/>
      <c r="I59" s="9" t="s">
        <v>19</v>
      </c>
      <c r="J59" s="9"/>
      <c r="K59" s="9" t="s">
        <v>20</v>
      </c>
      <c r="L59" s="9"/>
      <c r="M59" s="9" t="s">
        <v>21</v>
      </c>
    </row>
    <row r="60" spans="1:19" x14ac:dyDescent="0.2">
      <c r="A60" s="4" t="s">
        <v>52</v>
      </c>
      <c r="B60" s="4" t="s">
        <v>53</v>
      </c>
      <c r="C60" s="5">
        <v>1</v>
      </c>
      <c r="D60" s="14">
        <v>3086</v>
      </c>
      <c r="E60" s="7">
        <f t="shared" si="2"/>
        <v>3086</v>
      </c>
      <c r="F60" s="8">
        <f t="shared" si="3"/>
        <v>1.0231615798914467E-2</v>
      </c>
      <c r="G60" s="9" t="s">
        <v>24</v>
      </c>
      <c r="H60" s="9"/>
      <c r="I60" s="9" t="s">
        <v>25</v>
      </c>
      <c r="J60" s="9"/>
      <c r="K60" s="9" t="s">
        <v>26</v>
      </c>
      <c r="L60" s="9"/>
      <c r="M60" s="9" t="s">
        <v>27</v>
      </c>
    </row>
    <row r="61" spans="1:19" x14ac:dyDescent="0.2">
      <c r="A61" s="4" t="s">
        <v>22</v>
      </c>
      <c r="B61" s="4" t="s">
        <v>54</v>
      </c>
      <c r="C61" s="1">
        <v>4</v>
      </c>
      <c r="D61" s="11">
        <v>4204.6000000000004</v>
      </c>
      <c r="E61" s="7">
        <f t="shared" si="2"/>
        <v>16818.400000000001</v>
      </c>
      <c r="F61" s="8">
        <f t="shared" si="3"/>
        <v>5.5761311455756024E-2</v>
      </c>
      <c r="G61" s="9" t="s">
        <v>24</v>
      </c>
      <c r="H61" s="9"/>
      <c r="I61" s="9" t="s">
        <v>25</v>
      </c>
      <c r="J61" s="9"/>
      <c r="K61" s="9" t="s">
        <v>26</v>
      </c>
      <c r="L61" s="9"/>
      <c r="M61" s="9" t="s">
        <v>27</v>
      </c>
    </row>
    <row r="62" spans="1:19" x14ac:dyDescent="0.2">
      <c r="A62" s="4" t="s">
        <v>55</v>
      </c>
      <c r="B62" s="4" t="s">
        <v>56</v>
      </c>
      <c r="C62" s="1">
        <v>8</v>
      </c>
      <c r="D62" s="11">
        <v>2202.6</v>
      </c>
      <c r="E62" s="7">
        <f t="shared" si="2"/>
        <v>17620.8</v>
      </c>
      <c r="F62" s="8">
        <f t="shared" si="3"/>
        <v>5.8421664183250822E-2</v>
      </c>
      <c r="G62" s="9" t="s">
        <v>18</v>
      </c>
      <c r="H62" s="9"/>
      <c r="I62" s="9" t="s">
        <v>19</v>
      </c>
      <c r="J62" s="9"/>
      <c r="K62" s="9" t="s">
        <v>20</v>
      </c>
      <c r="L62" s="9"/>
      <c r="M62" s="9" t="s">
        <v>21</v>
      </c>
    </row>
    <row r="63" spans="1:19" x14ac:dyDescent="0.2">
      <c r="A63" s="4" t="s">
        <v>57</v>
      </c>
      <c r="B63" s="4" t="s">
        <v>58</v>
      </c>
      <c r="C63" s="1">
        <v>2</v>
      </c>
      <c r="D63" s="11">
        <v>4497.6000000000004</v>
      </c>
      <c r="E63" s="7">
        <f t="shared" si="2"/>
        <v>8995.2000000000007</v>
      </c>
      <c r="F63" s="8">
        <f t="shared" si="3"/>
        <v>2.9823535461566891E-2</v>
      </c>
      <c r="G63" s="9" t="s">
        <v>24</v>
      </c>
      <c r="H63" s="9"/>
      <c r="I63" s="9" t="s">
        <v>25</v>
      </c>
      <c r="J63" s="9"/>
      <c r="K63" s="9" t="s">
        <v>26</v>
      </c>
      <c r="L63" s="9"/>
      <c r="M63" s="9" t="s">
        <v>27</v>
      </c>
    </row>
    <row r="64" spans="1:19" x14ac:dyDescent="0.2">
      <c r="A64" s="4" t="s">
        <v>59</v>
      </c>
      <c r="B64" s="4" t="s">
        <v>60</v>
      </c>
      <c r="C64" s="1">
        <v>5</v>
      </c>
      <c r="D64" s="11">
        <v>2814.6</v>
      </c>
      <c r="E64" s="7">
        <f t="shared" si="2"/>
        <v>14073</v>
      </c>
      <c r="F64" s="8">
        <f t="shared" si="3"/>
        <v>4.6658953058367883E-2</v>
      </c>
      <c r="G64" s="9" t="s">
        <v>24</v>
      </c>
      <c r="H64" s="9"/>
      <c r="I64" s="9" t="s">
        <v>25</v>
      </c>
      <c r="J64" s="9"/>
      <c r="K64" s="9" t="s">
        <v>26</v>
      </c>
      <c r="L64" s="9"/>
      <c r="M64" s="9" t="s">
        <v>27</v>
      </c>
    </row>
    <row r="65" spans="1:13" x14ac:dyDescent="0.2">
      <c r="A65" s="4" t="s">
        <v>30</v>
      </c>
      <c r="B65" s="4" t="s">
        <v>31</v>
      </c>
      <c r="C65" s="1">
        <v>4</v>
      </c>
      <c r="D65" s="11">
        <v>710</v>
      </c>
      <c r="E65" s="7">
        <f t="shared" si="2"/>
        <v>2840</v>
      </c>
      <c r="F65" s="8">
        <f t="shared" si="3"/>
        <v>9.4160041700962691E-3</v>
      </c>
      <c r="G65" s="9" t="s">
        <v>24</v>
      </c>
      <c r="H65" s="9"/>
      <c r="I65" s="9" t="s">
        <v>25</v>
      </c>
      <c r="J65" s="9"/>
      <c r="K65" s="9" t="s">
        <v>26</v>
      </c>
      <c r="L65" s="9"/>
      <c r="M65" s="9" t="s">
        <v>27</v>
      </c>
    </row>
    <row r="66" spans="1:13" x14ac:dyDescent="0.2">
      <c r="A66" s="4" t="s">
        <v>61</v>
      </c>
      <c r="B66" s="4" t="s">
        <v>62</v>
      </c>
      <c r="C66" s="1">
        <v>2</v>
      </c>
      <c r="D66" s="11">
        <v>3119.1</v>
      </c>
      <c r="E66" s="7">
        <f t="shared" si="2"/>
        <v>6238.2</v>
      </c>
      <c r="F66" s="8">
        <f t="shared" si="3"/>
        <v>2.0682717328836107E-2</v>
      </c>
      <c r="G66" s="9" t="s">
        <v>24</v>
      </c>
      <c r="H66" s="9"/>
      <c r="I66" s="9" t="s">
        <v>25</v>
      </c>
      <c r="J66" s="9"/>
      <c r="K66" s="9" t="s">
        <v>26</v>
      </c>
      <c r="L66" s="9"/>
      <c r="M66" s="9" t="s">
        <v>27</v>
      </c>
    </row>
    <row r="67" spans="1:13" x14ac:dyDescent="0.2">
      <c r="A67" s="4" t="s">
        <v>63</v>
      </c>
      <c r="B67" s="4" t="s">
        <v>64</v>
      </c>
      <c r="C67" s="1">
        <v>1</v>
      </c>
      <c r="D67" s="11">
        <v>3414.4</v>
      </c>
      <c r="E67" s="7">
        <f t="shared" si="2"/>
        <v>3414.4</v>
      </c>
      <c r="F67" s="8">
        <f t="shared" si="3"/>
        <v>1.13204241684425E-2</v>
      </c>
      <c r="G67" s="9" t="s">
        <v>24</v>
      </c>
      <c r="H67" s="9"/>
      <c r="I67" s="9" t="s">
        <v>25</v>
      </c>
      <c r="J67" s="9"/>
      <c r="K67" s="9" t="s">
        <v>26</v>
      </c>
      <c r="L67" s="9"/>
      <c r="M67" s="9" t="s">
        <v>27</v>
      </c>
    </row>
    <row r="68" spans="1:13" x14ac:dyDescent="0.2">
      <c r="A68" s="4" t="s">
        <v>65</v>
      </c>
      <c r="B68" s="4" t="s">
        <v>66</v>
      </c>
      <c r="C68" s="1">
        <v>1</v>
      </c>
      <c r="D68" s="11">
        <v>3042.2</v>
      </c>
      <c r="E68" s="7">
        <f t="shared" si="2"/>
        <v>3042.2</v>
      </c>
      <c r="F68" s="8">
        <f t="shared" si="3"/>
        <v>1.0086397143051713E-2</v>
      </c>
      <c r="G68" s="9" t="s">
        <v>24</v>
      </c>
      <c r="H68" s="9"/>
      <c r="I68" s="9" t="s">
        <v>25</v>
      </c>
      <c r="J68" s="9"/>
      <c r="K68" s="9" t="s">
        <v>26</v>
      </c>
      <c r="L68" s="9"/>
      <c r="M68" s="9" t="s">
        <v>27</v>
      </c>
    </row>
    <row r="69" spans="1:13" x14ac:dyDescent="0.2">
      <c r="A69" s="15" t="s">
        <v>34</v>
      </c>
      <c r="B69" s="15" t="s">
        <v>67</v>
      </c>
      <c r="C69" s="16">
        <v>14</v>
      </c>
      <c r="D69" s="17">
        <v>3549.7</v>
      </c>
      <c r="E69" s="18">
        <f t="shared" si="2"/>
        <v>49695.799999999996</v>
      </c>
      <c r="F69" s="19">
        <f t="shared" si="3"/>
        <v>0.16476614790009511</v>
      </c>
      <c r="G69" s="20" t="s">
        <v>24</v>
      </c>
      <c r="H69" s="20"/>
      <c r="I69" s="21" t="s">
        <v>25</v>
      </c>
      <c r="J69" s="21"/>
      <c r="K69" s="21" t="s">
        <v>26</v>
      </c>
      <c r="L69" s="21"/>
      <c r="M69" s="22" t="s">
        <v>27</v>
      </c>
    </row>
    <row r="70" spans="1:13" x14ac:dyDescent="0.2">
      <c r="A70" s="4" t="s">
        <v>36</v>
      </c>
      <c r="B70" s="4" t="s">
        <v>68</v>
      </c>
      <c r="C70" s="1">
        <v>3</v>
      </c>
      <c r="D70" s="11">
        <v>4701.8999999999996</v>
      </c>
      <c r="E70" s="7">
        <f t="shared" si="2"/>
        <v>14105.699999999999</v>
      </c>
      <c r="F70" s="8">
        <f t="shared" si="3"/>
        <v>4.676736972610103E-2</v>
      </c>
      <c r="G70" s="9" t="s">
        <v>24</v>
      </c>
      <c r="H70" s="9"/>
      <c r="I70" s="9" t="s">
        <v>25</v>
      </c>
      <c r="J70" s="9"/>
      <c r="K70" s="9" t="s">
        <v>26</v>
      </c>
      <c r="L70" s="9"/>
      <c r="M70" s="9" t="s">
        <v>27</v>
      </c>
    </row>
    <row r="71" spans="1:13" ht="25.5" x14ac:dyDescent="0.2">
      <c r="A71" s="23" t="s">
        <v>69</v>
      </c>
      <c r="B71" s="4" t="s">
        <v>70</v>
      </c>
      <c r="C71" s="1">
        <v>2</v>
      </c>
      <c r="D71" s="11">
        <v>808.1</v>
      </c>
      <c r="E71" s="7">
        <f t="shared" si="2"/>
        <v>1616.2</v>
      </c>
      <c r="F71" s="8">
        <f t="shared" si="3"/>
        <v>5.3585020914470385E-3</v>
      </c>
      <c r="G71" s="9" t="s">
        <v>18</v>
      </c>
      <c r="H71" s="9"/>
      <c r="I71" s="9" t="s">
        <v>19</v>
      </c>
      <c r="J71" s="9"/>
      <c r="K71" s="9" t="s">
        <v>20</v>
      </c>
      <c r="L71" s="9"/>
      <c r="M71" s="9" t="s">
        <v>21</v>
      </c>
    </row>
    <row r="72" spans="1:13" x14ac:dyDescent="0.2">
      <c r="A72" s="4" t="s">
        <v>40</v>
      </c>
      <c r="B72" s="4" t="s">
        <v>71</v>
      </c>
      <c r="C72" s="10">
        <v>20</v>
      </c>
      <c r="D72" s="11">
        <v>2696.1</v>
      </c>
      <c r="E72" s="7">
        <f t="shared" si="2"/>
        <v>53922</v>
      </c>
      <c r="F72" s="8">
        <f t="shared" si="3"/>
        <v>0.17877809044363768</v>
      </c>
      <c r="G72" s="9" t="s">
        <v>18</v>
      </c>
      <c r="H72" s="9"/>
      <c r="I72" s="9" t="s">
        <v>19</v>
      </c>
      <c r="J72" s="9"/>
      <c r="K72" s="9" t="s">
        <v>20</v>
      </c>
      <c r="L72" s="9"/>
      <c r="M72" s="9" t="s">
        <v>21</v>
      </c>
    </row>
    <row r="73" spans="1:13" x14ac:dyDescent="0.2">
      <c r="A73" s="4" t="s">
        <v>42</v>
      </c>
      <c r="B73" s="4" t="s">
        <v>72</v>
      </c>
      <c r="C73" s="10">
        <v>1</v>
      </c>
      <c r="D73" s="11">
        <v>3344.5</v>
      </c>
      <c r="E73" s="7">
        <f t="shared" si="2"/>
        <v>3344.5</v>
      </c>
      <c r="F73" s="8">
        <f t="shared" si="3"/>
        <v>1.1088671108058792E-2</v>
      </c>
      <c r="G73" s="9" t="s">
        <v>24</v>
      </c>
      <c r="H73" s="9"/>
      <c r="I73" s="9" t="s">
        <v>25</v>
      </c>
      <c r="J73" s="9"/>
      <c r="K73" s="9" t="s">
        <v>26</v>
      </c>
      <c r="L73" s="9"/>
      <c r="M73" s="9" t="s">
        <v>27</v>
      </c>
    </row>
    <row r="74" spans="1:13" x14ac:dyDescent="0.2">
      <c r="A74" s="4" t="s">
        <v>73</v>
      </c>
      <c r="B74" s="4" t="s">
        <v>74</v>
      </c>
      <c r="C74" s="10">
        <v>2</v>
      </c>
      <c r="D74" s="11">
        <v>1576.9</v>
      </c>
      <c r="E74" s="7">
        <f t="shared" si="2"/>
        <v>3153.8</v>
      </c>
      <c r="F74" s="8">
        <f t="shared" si="3"/>
        <v>1.0456406321003385E-2</v>
      </c>
      <c r="G74" s="9" t="s">
        <v>24</v>
      </c>
      <c r="H74" s="9"/>
      <c r="I74" s="9" t="s">
        <v>25</v>
      </c>
      <c r="J74" s="9"/>
      <c r="K74" s="9" t="s">
        <v>26</v>
      </c>
      <c r="L74" s="9"/>
      <c r="M74" s="9" t="s">
        <v>27</v>
      </c>
    </row>
    <row r="75" spans="1:13" x14ac:dyDescent="0.2">
      <c r="A75" s="4" t="s">
        <v>75</v>
      </c>
      <c r="B75" s="1">
        <v>12</v>
      </c>
      <c r="C75" s="10">
        <v>1</v>
      </c>
      <c r="D75" s="11">
        <v>1169.2</v>
      </c>
      <c r="E75" s="7">
        <f t="shared" si="2"/>
        <v>1169.2</v>
      </c>
      <c r="F75" s="8">
        <f t="shared" si="3"/>
        <v>3.8764760829847035E-3</v>
      </c>
      <c r="G75" s="9" t="s">
        <v>24</v>
      </c>
      <c r="H75" s="9"/>
      <c r="I75" s="9" t="s">
        <v>25</v>
      </c>
      <c r="J75" s="9"/>
      <c r="K75" s="9" t="s">
        <v>26</v>
      </c>
      <c r="L75" s="9"/>
      <c r="M75" s="9" t="s">
        <v>27</v>
      </c>
    </row>
    <row r="76" spans="1:13" x14ac:dyDescent="0.2">
      <c r="A76" s="4" t="s">
        <v>76</v>
      </c>
      <c r="B76" s="4" t="s">
        <v>77</v>
      </c>
      <c r="C76" s="10">
        <v>1</v>
      </c>
      <c r="D76" s="11">
        <v>1294</v>
      </c>
      <c r="E76" s="7">
        <f t="shared" si="2"/>
        <v>1294</v>
      </c>
      <c r="F76" s="8">
        <f t="shared" si="3"/>
        <v>4.2902497873607646E-3</v>
      </c>
      <c r="G76" s="9" t="s">
        <v>24</v>
      </c>
      <c r="H76" s="9"/>
      <c r="I76" s="9" t="s">
        <v>25</v>
      </c>
      <c r="J76" s="9"/>
      <c r="K76" s="9" t="s">
        <v>26</v>
      </c>
      <c r="L76" s="9"/>
      <c r="M76" s="9" t="s">
        <v>27</v>
      </c>
    </row>
    <row r="77" spans="1:13" x14ac:dyDescent="0.2">
      <c r="A77" s="4" t="s">
        <v>78</v>
      </c>
      <c r="B77" s="4" t="s">
        <v>79</v>
      </c>
      <c r="C77" s="10">
        <v>1</v>
      </c>
      <c r="D77" s="11">
        <v>1146.54</v>
      </c>
      <c r="E77" s="7">
        <f t="shared" si="2"/>
        <v>1146.54</v>
      </c>
      <c r="F77" s="8">
        <f t="shared" si="3"/>
        <v>3.8013469792894986E-3</v>
      </c>
      <c r="G77" s="9" t="s">
        <v>18</v>
      </c>
      <c r="H77" s="9"/>
      <c r="I77" s="9" t="s">
        <v>19</v>
      </c>
      <c r="J77" s="9"/>
      <c r="K77" s="9" t="s">
        <v>20</v>
      </c>
      <c r="L77" s="9"/>
      <c r="M77" s="9" t="s">
        <v>21</v>
      </c>
    </row>
    <row r="78" spans="1:13" x14ac:dyDescent="0.2">
      <c r="A78" s="4" t="s">
        <v>80</v>
      </c>
      <c r="B78" s="1">
        <v>14</v>
      </c>
      <c r="C78" s="1">
        <v>1</v>
      </c>
      <c r="D78" s="11">
        <v>8643.7000000000007</v>
      </c>
      <c r="E78" s="7">
        <f t="shared" si="2"/>
        <v>8643.7000000000007</v>
      </c>
      <c r="F78" s="8">
        <f t="shared" si="3"/>
        <v>2.8658139170796171E-2</v>
      </c>
      <c r="G78" s="9" t="s">
        <v>24</v>
      </c>
      <c r="H78" s="9"/>
      <c r="I78" s="9" t="s">
        <v>25</v>
      </c>
      <c r="J78" s="9"/>
      <c r="K78" s="9" t="s">
        <v>26</v>
      </c>
      <c r="L78" s="9"/>
      <c r="M78" s="9" t="s">
        <v>27</v>
      </c>
    </row>
    <row r="79" spans="1:13" x14ac:dyDescent="0.2">
      <c r="C79" s="1">
        <f>SUM(C59:C78)</f>
        <v>83</v>
      </c>
      <c r="E79" s="7">
        <f>SUM(E59:E78)</f>
        <v>301614.14</v>
      </c>
      <c r="F79" s="8">
        <f t="shared" si="3"/>
        <v>1</v>
      </c>
    </row>
    <row r="82" spans="1:2" x14ac:dyDescent="0.2">
      <c r="A82" s="1" t="s">
        <v>81</v>
      </c>
    </row>
    <row r="83" spans="1:2" x14ac:dyDescent="0.2">
      <c r="A83" s="1" t="s">
        <v>82</v>
      </c>
    </row>
    <row r="84" spans="1:2" x14ac:dyDescent="0.2">
      <c r="A84" s="1" t="s">
        <v>83</v>
      </c>
    </row>
    <row r="85" spans="1:2" x14ac:dyDescent="0.2">
      <c r="A85" s="1" t="s">
        <v>84</v>
      </c>
    </row>
    <row r="88" spans="1:2" ht="15" x14ac:dyDescent="0.25">
      <c r="A88" s="88" t="s">
        <v>527</v>
      </c>
      <c r="B88" s="25" t="s">
        <v>100</v>
      </c>
    </row>
  </sheetData>
  <mergeCells count="1">
    <mergeCell ref="A51:D51"/>
  </mergeCells>
  <dataValidations count="1">
    <dataValidation type="list" allowBlank="1" showInputMessage="1" showErrorMessage="1" sqref="B5:E5">
      <formula1>CLVintages</formula1>
    </dataValidation>
  </dataValidations>
  <pageMargins left="0.75" right="0.75" top="1" bottom="1" header="0.5" footer="0.5"/>
  <pageSetup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92"/>
  <sheetViews>
    <sheetView topLeftCell="A55" zoomScale="110" zoomScaleNormal="110" workbookViewId="0">
      <selection activeCell="B30" sqref="B30"/>
    </sheetView>
  </sheetViews>
  <sheetFormatPr defaultRowHeight="15" x14ac:dyDescent="0.25"/>
  <cols>
    <col min="1" max="1" width="32.7109375" style="24" customWidth="1"/>
    <col min="2" max="2" width="75.42578125" style="24" customWidth="1"/>
    <col min="3" max="3" width="52.28515625" style="24" customWidth="1"/>
    <col min="4" max="4" width="13.7109375" style="24" customWidth="1"/>
    <col min="5" max="5" width="12.140625" style="24" bestFit="1" customWidth="1"/>
    <col min="6" max="6" width="11.140625" style="24" bestFit="1" customWidth="1"/>
    <col min="7" max="16384" width="9.140625" style="24"/>
  </cols>
  <sheetData>
    <row r="1" spans="1:3" ht="30.75" customHeight="1" x14ac:dyDescent="0.3">
      <c r="A1" s="135" t="s">
        <v>411</v>
      </c>
      <c r="B1" s="136"/>
    </row>
    <row r="2" spans="1:3" ht="81.75" customHeight="1" x14ac:dyDescent="0.25">
      <c r="A2" s="134" t="s">
        <v>322</v>
      </c>
      <c r="B2" s="134"/>
      <c r="C2" s="134"/>
    </row>
    <row r="3" spans="1:3" ht="19.5" customHeight="1" x14ac:dyDescent="0.25"/>
    <row r="4" spans="1:3" ht="29.25" customHeight="1" x14ac:dyDescent="0.25">
      <c r="A4" s="54" t="s">
        <v>117</v>
      </c>
      <c r="B4" s="54" t="s">
        <v>502</v>
      </c>
      <c r="C4" s="70" t="s">
        <v>492</v>
      </c>
    </row>
    <row r="5" spans="1:3" ht="30" customHeight="1" x14ac:dyDescent="0.25">
      <c r="A5" s="29" t="s">
        <v>110</v>
      </c>
      <c r="B5" s="24" t="s">
        <v>118</v>
      </c>
    </row>
    <row r="6" spans="1:3" ht="26.25" customHeight="1" x14ac:dyDescent="0.25">
      <c r="A6" s="29"/>
    </row>
    <row r="7" spans="1:3" ht="26.25" customHeight="1" x14ac:dyDescent="0.25">
      <c r="A7" s="39" t="s">
        <v>102</v>
      </c>
    </row>
    <row r="8" spans="1:3" ht="26.25" customHeight="1" x14ac:dyDescent="0.25">
      <c r="A8" s="30" t="s">
        <v>131</v>
      </c>
      <c r="B8" s="24" t="s">
        <v>138</v>
      </c>
    </row>
    <row r="9" spans="1:3" ht="26.25" customHeight="1" x14ac:dyDescent="0.25">
      <c r="A9" s="30" t="s">
        <v>132</v>
      </c>
      <c r="B9" s="24" t="s">
        <v>103</v>
      </c>
    </row>
    <row r="10" spans="1:3" ht="26.25" customHeight="1" x14ac:dyDescent="0.25"/>
    <row r="11" spans="1:3" ht="26.25" customHeight="1" x14ac:dyDescent="0.25">
      <c r="A11" s="39" t="s">
        <v>104</v>
      </c>
    </row>
    <row r="12" spans="1:3" ht="29.25" customHeight="1" x14ac:dyDescent="0.25">
      <c r="A12" s="30" t="s">
        <v>133</v>
      </c>
      <c r="B12" s="24" t="s">
        <v>129</v>
      </c>
    </row>
    <row r="13" spans="1:3" ht="29.25" customHeight="1" x14ac:dyDescent="0.25">
      <c r="A13" s="30" t="s">
        <v>134</v>
      </c>
      <c r="B13" s="24" t="s">
        <v>130</v>
      </c>
    </row>
    <row r="14" spans="1:3" ht="26.25" customHeight="1" x14ac:dyDescent="0.25">
      <c r="A14" s="29" t="s">
        <v>101</v>
      </c>
      <c r="C14" s="24" t="s">
        <v>101</v>
      </c>
    </row>
    <row r="15" spans="1:3" ht="26.25" customHeight="1" x14ac:dyDescent="0.25">
      <c r="A15" s="39" t="s">
        <v>85</v>
      </c>
    </row>
    <row r="16" spans="1:3" ht="29.25" customHeight="1" x14ac:dyDescent="0.25">
      <c r="A16" s="30" t="s">
        <v>136</v>
      </c>
      <c r="B16" s="24" t="s">
        <v>284</v>
      </c>
      <c r="C16" s="24" t="s">
        <v>101</v>
      </c>
    </row>
    <row r="17" spans="1:3" ht="29.25" customHeight="1" x14ac:dyDescent="0.25">
      <c r="A17" s="30" t="s">
        <v>305</v>
      </c>
      <c r="B17" s="24" t="s">
        <v>111</v>
      </c>
    </row>
    <row r="18" spans="1:3" ht="46.5" customHeight="1" x14ac:dyDescent="0.25">
      <c r="A18" s="31" t="s">
        <v>137</v>
      </c>
      <c r="B18" s="24" t="s">
        <v>135</v>
      </c>
      <c r="C18" s="24" t="s">
        <v>101</v>
      </c>
    </row>
    <row r="19" spans="1:3" ht="29.25" customHeight="1" x14ac:dyDescent="0.25">
      <c r="A19" s="30" t="s">
        <v>95</v>
      </c>
      <c r="B19" s="24" t="s">
        <v>105</v>
      </c>
    </row>
    <row r="20" spans="1:3" ht="26.25" customHeight="1" x14ac:dyDescent="0.25"/>
    <row r="21" spans="1:3" ht="26.25" customHeight="1" x14ac:dyDescent="0.25">
      <c r="A21" s="39" t="s">
        <v>109</v>
      </c>
      <c r="B21" s="42" t="s">
        <v>101</v>
      </c>
      <c r="C21" s="24" t="s">
        <v>101</v>
      </c>
    </row>
    <row r="22" spans="1:3" ht="26.25" customHeight="1" x14ac:dyDescent="0.25">
      <c r="A22" s="24" t="s">
        <v>304</v>
      </c>
      <c r="B22" s="24" t="s">
        <v>112</v>
      </c>
      <c r="C22" s="24" t="s">
        <v>101</v>
      </c>
    </row>
    <row r="23" spans="1:3" ht="26.25" customHeight="1" x14ac:dyDescent="0.25">
      <c r="A23" s="24" t="s">
        <v>95</v>
      </c>
      <c r="B23" s="24" t="s">
        <v>112</v>
      </c>
    </row>
    <row r="24" spans="1:3" ht="26.25" customHeight="1" x14ac:dyDescent="0.25"/>
    <row r="25" spans="1:3" ht="26.25" customHeight="1" x14ac:dyDescent="0.25">
      <c r="A25" s="40" t="s">
        <v>297</v>
      </c>
    </row>
    <row r="26" spans="1:3" ht="30" customHeight="1" x14ac:dyDescent="0.25">
      <c r="A26" s="24" t="s">
        <v>87</v>
      </c>
      <c r="B26" s="24" t="s">
        <v>286</v>
      </c>
      <c r="C26" s="24" t="s">
        <v>101</v>
      </c>
    </row>
    <row r="27" spans="1:3" ht="30.75" customHeight="1" x14ac:dyDescent="0.25">
      <c r="A27" s="24" t="s">
        <v>296</v>
      </c>
      <c r="B27" s="24" t="s">
        <v>302</v>
      </c>
      <c r="C27" s="24" t="s">
        <v>101</v>
      </c>
    </row>
    <row r="28" spans="1:3" ht="26.25" customHeight="1" x14ac:dyDescent="0.25">
      <c r="A28" s="24" t="s">
        <v>306</v>
      </c>
      <c r="B28" s="24" t="s">
        <v>298</v>
      </c>
    </row>
    <row r="29" spans="1:3" ht="26.25" customHeight="1" x14ac:dyDescent="0.25">
      <c r="A29" s="24" t="s">
        <v>89</v>
      </c>
      <c r="B29" s="24" t="s">
        <v>285</v>
      </c>
    </row>
    <row r="30" spans="1:3" ht="26.25" customHeight="1" x14ac:dyDescent="0.25">
      <c r="A30" s="24" t="s">
        <v>90</v>
      </c>
      <c r="B30" s="24" t="s">
        <v>294</v>
      </c>
    </row>
    <row r="31" spans="1:3" ht="26.25" customHeight="1" x14ac:dyDescent="0.25">
      <c r="A31" s="27" t="s">
        <v>295</v>
      </c>
      <c r="B31" s="27" t="s">
        <v>121</v>
      </c>
    </row>
    <row r="32" spans="1:3" ht="26.25" customHeight="1" x14ac:dyDescent="0.25">
      <c r="A32" s="24" t="s">
        <v>120</v>
      </c>
      <c r="B32" s="24" t="s">
        <v>119</v>
      </c>
    </row>
    <row r="33" spans="1:3" ht="26.25" customHeight="1" x14ac:dyDescent="0.25">
      <c r="A33" s="24" t="s">
        <v>116</v>
      </c>
      <c r="B33" s="24" t="s">
        <v>139</v>
      </c>
      <c r="C33" s="24" t="s">
        <v>101</v>
      </c>
    </row>
    <row r="34" spans="1:3" ht="32.25" customHeight="1" x14ac:dyDescent="0.25">
      <c r="A34" t="s">
        <v>313</v>
      </c>
      <c r="B34" s="44" t="s">
        <v>469</v>
      </c>
    </row>
    <row r="35" spans="1:3" s="32" customFormat="1" ht="26.25" customHeight="1" x14ac:dyDescent="0.25"/>
    <row r="36" spans="1:3" s="32" customFormat="1" ht="29.25" customHeight="1" x14ac:dyDescent="0.25">
      <c r="A36" s="39" t="s">
        <v>291</v>
      </c>
      <c r="B36"/>
    </row>
    <row r="37" spans="1:3" ht="26.25" customHeight="1" x14ac:dyDescent="0.25">
      <c r="A37" s="38" t="s">
        <v>309</v>
      </c>
      <c r="B37" s="32" t="s">
        <v>285</v>
      </c>
    </row>
    <row r="38" spans="1:3" ht="26.25" customHeight="1" x14ac:dyDescent="0.25">
      <c r="A38" s="24" t="s">
        <v>97</v>
      </c>
      <c r="B38" s="24" t="s">
        <v>122</v>
      </c>
    </row>
    <row r="39" spans="1:3" ht="26.25" customHeight="1" x14ac:dyDescent="0.25">
      <c r="A39" s="24" t="s">
        <v>307</v>
      </c>
      <c r="B39" s="24" t="s">
        <v>308</v>
      </c>
    </row>
    <row r="40" spans="1:3" s="32" customFormat="1" ht="26.25" customHeight="1" x14ac:dyDescent="0.25"/>
    <row r="41" spans="1:3" s="32" customFormat="1" ht="26.25" customHeight="1" x14ac:dyDescent="0.25">
      <c r="A41" s="39" t="s">
        <v>299</v>
      </c>
    </row>
    <row r="42" spans="1:3" ht="30.75" customHeight="1" x14ac:dyDescent="0.25">
      <c r="A42" s="24" t="s">
        <v>88</v>
      </c>
      <c r="B42" s="32" t="s">
        <v>286</v>
      </c>
      <c r="C42" s="24" t="s">
        <v>101</v>
      </c>
    </row>
    <row r="43" spans="1:3" ht="26.25" customHeight="1" x14ac:dyDescent="0.25">
      <c r="A43" s="24" t="s">
        <v>306</v>
      </c>
      <c r="B43" s="24" t="s">
        <v>115</v>
      </c>
    </row>
    <row r="44" spans="1:3" ht="33.75" customHeight="1" x14ac:dyDescent="0.25">
      <c r="A44" s="32" t="s">
        <v>300</v>
      </c>
      <c r="B44" s="24" t="s">
        <v>301</v>
      </c>
    </row>
    <row r="45" spans="1:3" ht="30" customHeight="1" x14ac:dyDescent="0.25">
      <c r="A45" s="24" t="s">
        <v>107</v>
      </c>
      <c r="B45" s="24" t="s">
        <v>310</v>
      </c>
    </row>
    <row r="46" spans="1:3" ht="29.25" customHeight="1" x14ac:dyDescent="0.25">
      <c r="A46" s="24" t="s">
        <v>108</v>
      </c>
      <c r="B46" s="24" t="s">
        <v>303</v>
      </c>
    </row>
    <row r="47" spans="1:3" s="32" customFormat="1" ht="29.25" customHeight="1" x14ac:dyDescent="0.25"/>
    <row r="48" spans="1:3" s="32" customFormat="1" ht="30.75" customHeight="1" x14ac:dyDescent="0.25">
      <c r="A48" s="39" t="s">
        <v>151</v>
      </c>
      <c r="B48" s="32" t="s">
        <v>311</v>
      </c>
    </row>
    <row r="49" spans="1:3" s="32" customFormat="1" ht="33.75" customHeight="1" x14ac:dyDescent="0.25">
      <c r="A49" s="38" t="s">
        <v>312</v>
      </c>
      <c r="B49" s="32" t="s">
        <v>314</v>
      </c>
    </row>
    <row r="50" spans="1:3" ht="26.25" customHeight="1" x14ac:dyDescent="0.25">
      <c r="A50" s="24" t="s">
        <v>290</v>
      </c>
      <c r="B50" s="24" t="s">
        <v>123</v>
      </c>
    </row>
    <row r="51" spans="1:3" ht="33.75" customHeight="1" x14ac:dyDescent="0.25">
      <c r="A51" s="24" t="s">
        <v>96</v>
      </c>
      <c r="B51" s="24" t="s">
        <v>122</v>
      </c>
    </row>
    <row r="52" spans="1:3" ht="26.25" customHeight="1" x14ac:dyDescent="0.25">
      <c r="A52" s="24" t="s">
        <v>287</v>
      </c>
      <c r="B52" s="24" t="s">
        <v>317</v>
      </c>
    </row>
    <row r="53" spans="1:3" ht="47.25" customHeight="1" x14ac:dyDescent="0.25">
      <c r="A53" s="24" t="s">
        <v>316</v>
      </c>
      <c r="B53" s="24" t="s">
        <v>315</v>
      </c>
      <c r="C53" s="24" t="s">
        <v>101</v>
      </c>
    </row>
    <row r="54" spans="1:3" s="32" customFormat="1" ht="29.25" customHeight="1" x14ac:dyDescent="0.25">
      <c r="A54" s="24" t="s">
        <v>289</v>
      </c>
      <c r="B54" s="24" t="s">
        <v>288</v>
      </c>
    </row>
    <row r="55" spans="1:3" s="32" customFormat="1" ht="29.25" customHeight="1" x14ac:dyDescent="0.25"/>
    <row r="56" spans="1:3" ht="26.25" customHeight="1" x14ac:dyDescent="0.25">
      <c r="A56" s="39" t="s">
        <v>124</v>
      </c>
    </row>
    <row r="57" spans="1:3" ht="26.25" customHeight="1" x14ac:dyDescent="0.25">
      <c r="A57" s="24" t="s">
        <v>283</v>
      </c>
      <c r="B57" s="24" t="s">
        <v>125</v>
      </c>
      <c r="C57" s="44"/>
    </row>
    <row r="58" spans="1:3" ht="26.25" customHeight="1" x14ac:dyDescent="0.25">
      <c r="A58" s="24" t="s">
        <v>93</v>
      </c>
      <c r="B58" s="24" t="s">
        <v>126</v>
      </c>
      <c r="C58" s="44" t="s">
        <v>101</v>
      </c>
    </row>
    <row r="59" spans="1:3" ht="32.25" customHeight="1" x14ac:dyDescent="0.25">
      <c r="A59" s="24" t="s">
        <v>94</v>
      </c>
      <c r="B59" s="24" t="s">
        <v>127</v>
      </c>
      <c r="C59" s="44"/>
    </row>
    <row r="60" spans="1:3" ht="26.25" customHeight="1" x14ac:dyDescent="0.25">
      <c r="A60" s="24" t="s">
        <v>95</v>
      </c>
      <c r="B60" s="24" t="s">
        <v>140</v>
      </c>
    </row>
    <row r="61" spans="1:3" ht="26.25" customHeight="1" x14ac:dyDescent="0.25">
      <c r="A61" s="24" t="s">
        <v>293</v>
      </c>
      <c r="B61" s="24" t="s">
        <v>292</v>
      </c>
    </row>
    <row r="62" spans="1:3" ht="26.25" customHeight="1" x14ac:dyDescent="0.25">
      <c r="A62" s="24" t="s">
        <v>98</v>
      </c>
      <c r="B62" s="24" t="s">
        <v>99</v>
      </c>
    </row>
    <row r="63" spans="1:3" s="32" customFormat="1" ht="26.25" customHeight="1" x14ac:dyDescent="0.25"/>
    <row r="64" spans="1:3" s="32" customFormat="1" ht="29.25" customHeight="1" x14ac:dyDescent="0.25">
      <c r="A64" s="39" t="s">
        <v>318</v>
      </c>
    </row>
    <row r="65" spans="1:2" ht="26.25" customHeight="1" x14ac:dyDescent="0.25">
      <c r="A65" s="24" t="s">
        <v>86</v>
      </c>
      <c r="B65" s="24" t="s">
        <v>114</v>
      </c>
    </row>
    <row r="66" spans="1:2" ht="29.25" customHeight="1" x14ac:dyDescent="0.25">
      <c r="A66" s="24" t="s">
        <v>320</v>
      </c>
      <c r="B66" s="24" t="s">
        <v>319</v>
      </c>
    </row>
    <row r="67" spans="1:2" ht="30.75" customHeight="1" x14ac:dyDescent="0.25">
      <c r="A67" s="24" t="s">
        <v>321</v>
      </c>
      <c r="B67" s="24" t="s">
        <v>113</v>
      </c>
    </row>
    <row r="68" spans="1:2" ht="32.25" customHeight="1" x14ac:dyDescent="0.25">
      <c r="A68" s="38" t="s">
        <v>324</v>
      </c>
      <c r="B68" s="24" t="s">
        <v>326</v>
      </c>
    </row>
    <row r="69" spans="1:2" ht="32.25" customHeight="1" x14ac:dyDescent="0.25">
      <c r="A69" s="38" t="s">
        <v>325</v>
      </c>
      <c r="B69" s="24" t="s">
        <v>323</v>
      </c>
    </row>
    <row r="70" spans="1:2" ht="26.25" customHeight="1" x14ac:dyDescent="0.25"/>
    <row r="82" spans="1:1" ht="28.5" customHeight="1" x14ac:dyDescent="0.25"/>
    <row r="84" spans="1:1" ht="30" customHeight="1" x14ac:dyDescent="0.25">
      <c r="A84" s="47"/>
    </row>
    <row r="85" spans="1:1" x14ac:dyDescent="0.25">
      <c r="A85" s="47"/>
    </row>
    <row r="86" spans="1:1" ht="30" customHeight="1" x14ac:dyDescent="0.25">
      <c r="A86" s="47"/>
    </row>
    <row r="88" spans="1:1" ht="33" customHeight="1" x14ac:dyDescent="0.25"/>
    <row r="90" spans="1:1" ht="33.75" customHeight="1" x14ac:dyDescent="0.25"/>
    <row r="92" spans="1:1" ht="39" customHeight="1" x14ac:dyDescent="0.25"/>
  </sheetData>
  <mergeCells count="2">
    <mergeCell ref="A2:C2"/>
    <mergeCell ref="A1:B1"/>
  </mergeCells>
  <pageMargins left="0.7" right="0.7" top="0.75" bottom="0.75" header="0.3" footer="0.3"/>
  <pageSetup scale="56"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workbookViewId="0">
      <selection activeCell="D3" sqref="D3"/>
    </sheetView>
  </sheetViews>
  <sheetFormatPr defaultRowHeight="15" x14ac:dyDescent="0.25"/>
  <cols>
    <col min="1" max="1" width="2.85546875" style="34" customWidth="1"/>
    <col min="2" max="2" width="11.7109375" style="34" customWidth="1"/>
    <col min="3" max="3" width="55.85546875" style="34" customWidth="1"/>
    <col min="4" max="4" width="72.28515625" style="34" customWidth="1"/>
    <col min="5" max="5" width="11.28515625" style="33" customWidth="1"/>
    <col min="6" max="6" width="14.140625" style="33" hidden="1" customWidth="1"/>
    <col min="7" max="7" width="26.5703125" style="34" customWidth="1"/>
    <col min="8" max="8" width="22.85546875" style="34" customWidth="1"/>
    <col min="9" max="9" width="22.85546875" style="119" customWidth="1"/>
    <col min="10" max="10" width="50.28515625" style="34" customWidth="1"/>
    <col min="11" max="11" width="61.7109375" style="34" customWidth="1"/>
    <col min="12" max="12" width="62.85546875" style="34" customWidth="1"/>
    <col min="13" max="13" width="54.5703125" style="34" customWidth="1"/>
    <col min="14" max="14" width="18.7109375" style="34" customWidth="1"/>
    <col min="15" max="15" width="48.42578125" style="34" customWidth="1"/>
    <col min="16" max="16" width="45" style="34" customWidth="1"/>
    <col min="17" max="17" width="55.5703125" style="34" customWidth="1"/>
    <col min="18" max="16384" width="9.140625" style="34"/>
  </cols>
  <sheetData>
    <row r="1" spans="1:17" ht="54" customHeight="1" x14ac:dyDescent="0.25">
      <c r="A1" s="137" t="s">
        <v>486</v>
      </c>
      <c r="B1" s="138"/>
      <c r="C1" s="138"/>
      <c r="D1" s="138"/>
    </row>
    <row r="2" spans="1:17" s="85" customFormat="1" ht="63" customHeight="1" x14ac:dyDescent="0.25">
      <c r="A2" s="81"/>
      <c r="B2" s="81" t="s">
        <v>7</v>
      </c>
      <c r="C2" s="81" t="s">
        <v>381</v>
      </c>
      <c r="D2" s="82" t="s">
        <v>144</v>
      </c>
      <c r="E2" s="81" t="s">
        <v>141</v>
      </c>
      <c r="F2" s="81" t="s">
        <v>390</v>
      </c>
      <c r="G2" s="81" t="s">
        <v>142</v>
      </c>
      <c r="H2" s="81" t="s">
        <v>143</v>
      </c>
      <c r="I2" s="120" t="s">
        <v>740</v>
      </c>
      <c r="J2" s="82" t="s">
        <v>380</v>
      </c>
      <c r="K2" s="83" t="s">
        <v>145</v>
      </c>
      <c r="L2" s="82" t="s">
        <v>146</v>
      </c>
      <c r="M2" s="82" t="s">
        <v>147</v>
      </c>
      <c r="N2" s="82" t="s">
        <v>148</v>
      </c>
      <c r="O2" s="82" t="s">
        <v>149</v>
      </c>
      <c r="P2" s="82" t="s">
        <v>150</v>
      </c>
      <c r="Q2" s="84" t="s">
        <v>492</v>
      </c>
    </row>
    <row r="3" spans="1:17" ht="45" x14ac:dyDescent="0.25">
      <c r="A3" s="34">
        <v>1</v>
      </c>
      <c r="B3" s="34" t="s">
        <v>151</v>
      </c>
      <c r="C3" s="34" t="s">
        <v>412</v>
      </c>
      <c r="D3" s="34" t="s">
        <v>154</v>
      </c>
      <c r="E3" s="33" t="s">
        <v>91</v>
      </c>
      <c r="G3" s="34" t="s">
        <v>152</v>
      </c>
      <c r="H3" s="34" t="s">
        <v>91</v>
      </c>
      <c r="J3" s="34" t="s">
        <v>153</v>
      </c>
      <c r="K3" s="34" t="s">
        <v>155</v>
      </c>
      <c r="L3" s="34" t="s">
        <v>101</v>
      </c>
      <c r="M3" s="34" t="s">
        <v>156</v>
      </c>
      <c r="N3" s="34" t="s">
        <v>157</v>
      </c>
    </row>
    <row r="4" spans="1:17" ht="105" x14ac:dyDescent="0.25">
      <c r="A4" s="34">
        <v>2</v>
      </c>
      <c r="B4" s="34" t="s">
        <v>151</v>
      </c>
      <c r="C4" s="34" t="s">
        <v>158</v>
      </c>
      <c r="D4" s="34" t="s">
        <v>162</v>
      </c>
      <c r="E4" s="33" t="s">
        <v>91</v>
      </c>
      <c r="F4" s="33" t="s">
        <v>414</v>
      </c>
      <c r="G4" s="34" t="s">
        <v>159</v>
      </c>
      <c r="H4" s="34" t="s">
        <v>160</v>
      </c>
      <c r="J4" s="34" t="s">
        <v>161</v>
      </c>
      <c r="K4" s="35" t="s">
        <v>163</v>
      </c>
      <c r="L4" s="34" t="s">
        <v>164</v>
      </c>
      <c r="M4" s="34" t="s">
        <v>165</v>
      </c>
      <c r="N4" s="34" t="s">
        <v>157</v>
      </c>
      <c r="O4" s="34" t="s">
        <v>327</v>
      </c>
      <c r="P4" s="34" t="s">
        <v>166</v>
      </c>
    </row>
    <row r="5" spans="1:17" ht="90" x14ac:dyDescent="0.25">
      <c r="A5" s="34">
        <v>3</v>
      </c>
      <c r="B5" s="34" t="s">
        <v>151</v>
      </c>
      <c r="C5" s="34" t="s">
        <v>167</v>
      </c>
      <c r="D5" s="34" t="s">
        <v>169</v>
      </c>
      <c r="E5" s="33" t="s">
        <v>91</v>
      </c>
      <c r="F5" s="33" t="s">
        <v>415</v>
      </c>
      <c r="G5" s="34" t="s">
        <v>159</v>
      </c>
      <c r="H5" s="34" t="s">
        <v>91</v>
      </c>
      <c r="J5" s="34" t="s">
        <v>168</v>
      </c>
      <c r="K5" s="35" t="s">
        <v>170</v>
      </c>
      <c r="L5" s="34" t="s">
        <v>171</v>
      </c>
      <c r="M5" s="34" t="s">
        <v>388</v>
      </c>
      <c r="N5" s="34" t="s">
        <v>157</v>
      </c>
      <c r="O5" s="34" t="s">
        <v>172</v>
      </c>
    </row>
    <row r="6" spans="1:17" ht="45" x14ac:dyDescent="0.25">
      <c r="A6" s="34">
        <f>A5+1</f>
        <v>4</v>
      </c>
      <c r="B6" s="34" t="s">
        <v>109</v>
      </c>
      <c r="C6" s="34" t="s">
        <v>173</v>
      </c>
      <c r="D6" s="34" t="s">
        <v>176</v>
      </c>
      <c r="E6" s="33" t="s">
        <v>91</v>
      </c>
      <c r="G6" s="34" t="s">
        <v>174</v>
      </c>
      <c r="H6" s="34" t="s">
        <v>91</v>
      </c>
      <c r="J6" s="34" t="s">
        <v>175</v>
      </c>
      <c r="K6" s="34" t="s">
        <v>155</v>
      </c>
      <c r="L6" s="34" t="s">
        <v>177</v>
      </c>
      <c r="N6" s="34" t="s">
        <v>157</v>
      </c>
    </row>
    <row r="7" spans="1:17" ht="60" x14ac:dyDescent="0.25">
      <c r="A7" s="34">
        <f t="shared" ref="A7:A22" si="0">A6+1</f>
        <v>5</v>
      </c>
      <c r="B7" s="34" t="s">
        <v>85</v>
      </c>
      <c r="C7" s="34" t="s">
        <v>178</v>
      </c>
      <c r="D7" s="34" t="s">
        <v>413</v>
      </c>
      <c r="E7" s="33" t="s">
        <v>92</v>
      </c>
      <c r="F7" s="33" t="s">
        <v>395</v>
      </c>
      <c r="G7" s="34" t="s">
        <v>389</v>
      </c>
      <c r="H7" s="34" t="s">
        <v>91</v>
      </c>
      <c r="J7" s="34" t="s">
        <v>175</v>
      </c>
      <c r="K7" s="36" t="s">
        <v>179</v>
      </c>
      <c r="L7" s="43" t="s">
        <v>101</v>
      </c>
      <c r="M7" s="34" t="s">
        <v>180</v>
      </c>
      <c r="N7" s="34" t="s">
        <v>157</v>
      </c>
    </row>
    <row r="8" spans="1:17" ht="75" x14ac:dyDescent="0.25">
      <c r="A8" s="34">
        <f t="shared" si="0"/>
        <v>6</v>
      </c>
      <c r="B8" s="34" t="s">
        <v>85</v>
      </c>
      <c r="C8" s="34" t="s">
        <v>181</v>
      </c>
      <c r="D8" s="34" t="s">
        <v>182</v>
      </c>
      <c r="E8" s="33" t="s">
        <v>92</v>
      </c>
      <c r="F8" s="33" t="s">
        <v>395</v>
      </c>
      <c r="G8" s="34" t="s">
        <v>389</v>
      </c>
      <c r="H8" s="34" t="s">
        <v>91</v>
      </c>
      <c r="J8" s="34" t="s">
        <v>175</v>
      </c>
      <c r="K8" s="36" t="s">
        <v>183</v>
      </c>
      <c r="L8" s="34" t="s">
        <v>184</v>
      </c>
      <c r="M8" s="34" t="s">
        <v>185</v>
      </c>
      <c r="N8" s="34" t="s">
        <v>157</v>
      </c>
      <c r="P8" s="34" t="s">
        <v>186</v>
      </c>
    </row>
    <row r="9" spans="1:17" ht="60" x14ac:dyDescent="0.25">
      <c r="A9" s="34">
        <f t="shared" si="0"/>
        <v>7</v>
      </c>
      <c r="B9" s="34" t="s">
        <v>85</v>
      </c>
      <c r="C9" s="34" t="s">
        <v>187</v>
      </c>
      <c r="D9" s="34" t="s">
        <v>190</v>
      </c>
      <c r="E9" s="33" t="s">
        <v>91</v>
      </c>
      <c r="F9" s="33" t="s">
        <v>395</v>
      </c>
      <c r="G9" s="34" t="s">
        <v>188</v>
      </c>
      <c r="H9" s="34" t="s">
        <v>189</v>
      </c>
      <c r="J9" s="34" t="s">
        <v>175</v>
      </c>
      <c r="K9" s="34" t="s">
        <v>155</v>
      </c>
      <c r="L9" s="34" t="s">
        <v>191</v>
      </c>
      <c r="M9" s="34" t="s">
        <v>192</v>
      </c>
      <c r="N9" s="34" t="s">
        <v>157</v>
      </c>
    </row>
    <row r="10" spans="1:17" ht="60" x14ac:dyDescent="0.25">
      <c r="A10" s="34">
        <f t="shared" si="0"/>
        <v>8</v>
      </c>
      <c r="B10" s="34" t="s">
        <v>193</v>
      </c>
      <c r="C10" s="34" t="s">
        <v>385</v>
      </c>
      <c r="D10" s="34" t="s">
        <v>195</v>
      </c>
      <c r="E10" s="33" t="s">
        <v>92</v>
      </c>
      <c r="F10" s="33" t="s">
        <v>396</v>
      </c>
      <c r="G10" s="34" t="s">
        <v>152</v>
      </c>
      <c r="H10" s="34" t="s">
        <v>91</v>
      </c>
      <c r="J10" s="34" t="s">
        <v>194</v>
      </c>
      <c r="K10" s="34" t="s">
        <v>155</v>
      </c>
      <c r="M10" s="34" t="s">
        <v>196</v>
      </c>
      <c r="N10" s="34" t="s">
        <v>157</v>
      </c>
      <c r="O10" s="34" t="s">
        <v>197</v>
      </c>
    </row>
    <row r="11" spans="1:17" ht="105" x14ac:dyDescent="0.25">
      <c r="A11" s="34">
        <f t="shared" si="0"/>
        <v>9</v>
      </c>
      <c r="B11" s="34" t="s">
        <v>193</v>
      </c>
      <c r="C11" s="34" t="s">
        <v>198</v>
      </c>
      <c r="D11" s="34" t="s">
        <v>200</v>
      </c>
      <c r="E11" s="33" t="s">
        <v>91</v>
      </c>
      <c r="F11" s="33" t="s">
        <v>416</v>
      </c>
      <c r="G11" s="34" t="s">
        <v>328</v>
      </c>
      <c r="H11" s="34" t="s">
        <v>91</v>
      </c>
      <c r="J11" s="34" t="s">
        <v>199</v>
      </c>
      <c r="K11" s="37" t="s">
        <v>201</v>
      </c>
      <c r="L11" s="34" t="s">
        <v>202</v>
      </c>
      <c r="M11" s="34" t="s">
        <v>203</v>
      </c>
      <c r="N11" s="34" t="s">
        <v>157</v>
      </c>
      <c r="P11" s="34" t="s">
        <v>204</v>
      </c>
    </row>
    <row r="12" spans="1:17" ht="75" x14ac:dyDescent="0.25">
      <c r="A12" s="34">
        <f t="shared" si="0"/>
        <v>10</v>
      </c>
      <c r="B12" s="34" t="s">
        <v>193</v>
      </c>
      <c r="C12" s="34" t="s">
        <v>205</v>
      </c>
      <c r="D12" s="34" t="s">
        <v>207</v>
      </c>
      <c r="E12" s="33" t="s">
        <v>91</v>
      </c>
      <c r="F12" s="33" t="s">
        <v>421</v>
      </c>
      <c r="G12" s="34" t="s">
        <v>159</v>
      </c>
      <c r="H12" s="34" t="s">
        <v>91</v>
      </c>
      <c r="J12" s="34" t="s">
        <v>206</v>
      </c>
      <c r="K12" s="35" t="s">
        <v>208</v>
      </c>
      <c r="L12" s="34" t="s">
        <v>209</v>
      </c>
      <c r="M12" s="34" t="s">
        <v>101</v>
      </c>
      <c r="N12" s="34" t="s">
        <v>157</v>
      </c>
      <c r="P12" s="34" t="s">
        <v>210</v>
      </c>
    </row>
    <row r="13" spans="1:17" ht="60" x14ac:dyDescent="0.25">
      <c r="A13" s="34">
        <f t="shared" si="0"/>
        <v>11</v>
      </c>
      <c r="B13" s="34" t="s">
        <v>193</v>
      </c>
      <c r="C13" s="34" t="s">
        <v>211</v>
      </c>
      <c r="D13" s="34" t="s">
        <v>213</v>
      </c>
      <c r="E13" s="33" t="s">
        <v>91</v>
      </c>
      <c r="G13" s="34" t="s">
        <v>159</v>
      </c>
      <c r="H13" s="34" t="s">
        <v>91</v>
      </c>
      <c r="J13" s="34" t="s">
        <v>212</v>
      </c>
      <c r="K13" s="34" t="s">
        <v>214</v>
      </c>
      <c r="M13" s="34" t="s">
        <v>101</v>
      </c>
      <c r="N13" s="34" t="s">
        <v>157</v>
      </c>
    </row>
    <row r="14" spans="1:17" ht="60" x14ac:dyDescent="0.25">
      <c r="A14" s="34">
        <f t="shared" si="0"/>
        <v>12</v>
      </c>
      <c r="B14" s="34" t="s">
        <v>193</v>
      </c>
      <c r="C14" s="34" t="s">
        <v>215</v>
      </c>
      <c r="D14" s="34" t="s">
        <v>218</v>
      </c>
      <c r="E14" s="33" t="s">
        <v>92</v>
      </c>
      <c r="F14" s="33" t="s">
        <v>417</v>
      </c>
      <c r="G14" s="34" t="s">
        <v>174</v>
      </c>
      <c r="H14" s="34" t="s">
        <v>216</v>
      </c>
      <c r="J14" s="34" t="s">
        <v>217</v>
      </c>
      <c r="K14" s="35" t="s">
        <v>219</v>
      </c>
      <c r="L14" s="34" t="s">
        <v>220</v>
      </c>
      <c r="M14" s="34" t="s">
        <v>221</v>
      </c>
      <c r="N14" s="34" t="s">
        <v>157</v>
      </c>
      <c r="P14" s="34" t="s">
        <v>386</v>
      </c>
    </row>
    <row r="15" spans="1:17" ht="75" x14ac:dyDescent="0.25">
      <c r="A15" s="34">
        <f t="shared" si="0"/>
        <v>13</v>
      </c>
      <c r="B15" s="34" t="s">
        <v>193</v>
      </c>
      <c r="C15" s="34" t="s">
        <v>222</v>
      </c>
      <c r="D15" s="34" t="s">
        <v>224</v>
      </c>
      <c r="E15" s="33" t="s">
        <v>91</v>
      </c>
      <c r="G15" s="34" t="s">
        <v>159</v>
      </c>
      <c r="H15" s="34" t="s">
        <v>91</v>
      </c>
      <c r="J15" s="34" t="s">
        <v>223</v>
      </c>
      <c r="K15" s="35" t="s">
        <v>225</v>
      </c>
      <c r="L15" s="34" t="s">
        <v>226</v>
      </c>
      <c r="M15" s="34" t="s">
        <v>227</v>
      </c>
      <c r="N15" s="34" t="s">
        <v>157</v>
      </c>
      <c r="P15" s="34" t="s">
        <v>228</v>
      </c>
    </row>
    <row r="16" spans="1:17" ht="60" x14ac:dyDescent="0.25">
      <c r="A16" s="34">
        <f t="shared" si="0"/>
        <v>14</v>
      </c>
      <c r="B16" s="34" t="s">
        <v>229</v>
      </c>
      <c r="C16" s="34" t="s">
        <v>230</v>
      </c>
      <c r="D16" s="34" t="s">
        <v>232</v>
      </c>
      <c r="E16" s="33" t="s">
        <v>92</v>
      </c>
      <c r="G16" s="34" t="s">
        <v>159</v>
      </c>
      <c r="H16" s="34" t="s">
        <v>91</v>
      </c>
      <c r="J16" s="34" t="s">
        <v>231</v>
      </c>
      <c r="K16" s="34" t="s">
        <v>233</v>
      </c>
      <c r="L16" s="34" t="s">
        <v>234</v>
      </c>
      <c r="M16" s="34" t="s">
        <v>101</v>
      </c>
      <c r="N16" s="34" t="s">
        <v>157</v>
      </c>
      <c r="O16" s="34" t="s">
        <v>235</v>
      </c>
      <c r="P16" s="35" t="s">
        <v>236</v>
      </c>
    </row>
    <row r="17" spans="1:16" ht="45" x14ac:dyDescent="0.25">
      <c r="A17" s="34">
        <f t="shared" si="0"/>
        <v>15</v>
      </c>
      <c r="B17" s="34" t="s">
        <v>229</v>
      </c>
      <c r="C17" s="34" t="s">
        <v>237</v>
      </c>
      <c r="D17" s="34" t="s">
        <v>240</v>
      </c>
      <c r="E17" s="33" t="s">
        <v>91</v>
      </c>
      <c r="G17" s="34" t="s">
        <v>238</v>
      </c>
      <c r="H17" s="34" t="s">
        <v>92</v>
      </c>
      <c r="J17" s="34" t="s">
        <v>239</v>
      </c>
      <c r="K17" s="34" t="s">
        <v>155</v>
      </c>
      <c r="L17" s="34" t="s">
        <v>241</v>
      </c>
      <c r="M17" s="34" t="s">
        <v>242</v>
      </c>
      <c r="N17" s="34" t="s">
        <v>157</v>
      </c>
    </row>
    <row r="18" spans="1:16" ht="45" x14ac:dyDescent="0.25">
      <c r="A18" s="34">
        <f t="shared" si="0"/>
        <v>16</v>
      </c>
      <c r="B18" s="34" t="s">
        <v>243</v>
      </c>
      <c r="C18" s="34" t="s">
        <v>382</v>
      </c>
      <c r="D18" s="34" t="s">
        <v>245</v>
      </c>
      <c r="E18" s="33" t="s">
        <v>92</v>
      </c>
      <c r="G18" s="34" t="s">
        <v>174</v>
      </c>
      <c r="H18" s="34" t="s">
        <v>91</v>
      </c>
      <c r="J18" s="34" t="s">
        <v>244</v>
      </c>
      <c r="K18" s="34" t="s">
        <v>155</v>
      </c>
      <c r="L18" s="34" t="s">
        <v>101</v>
      </c>
      <c r="M18" s="34" t="s">
        <v>246</v>
      </c>
      <c r="N18" s="34" t="s">
        <v>157</v>
      </c>
    </row>
    <row r="19" spans="1:16" ht="105" x14ac:dyDescent="0.25">
      <c r="A19" s="34">
        <f t="shared" si="0"/>
        <v>17</v>
      </c>
      <c r="B19" s="34" t="s">
        <v>247</v>
      </c>
      <c r="C19" s="34" t="s">
        <v>248</v>
      </c>
      <c r="D19" s="34" t="s">
        <v>250</v>
      </c>
      <c r="E19" s="33" t="s">
        <v>91</v>
      </c>
      <c r="F19" s="33" t="s">
        <v>423</v>
      </c>
      <c r="G19" s="34" t="s">
        <v>159</v>
      </c>
      <c r="H19" s="34" t="s">
        <v>91</v>
      </c>
      <c r="J19" s="34" t="s">
        <v>249</v>
      </c>
      <c r="K19" s="35" t="s">
        <v>251</v>
      </c>
      <c r="L19" s="34" t="s">
        <v>252</v>
      </c>
      <c r="N19" s="34" t="s">
        <v>157</v>
      </c>
    </row>
    <row r="20" spans="1:16" ht="60" x14ac:dyDescent="0.25">
      <c r="A20" s="34">
        <f t="shared" si="0"/>
        <v>18</v>
      </c>
      <c r="B20" s="34" t="s">
        <v>247</v>
      </c>
      <c r="C20" s="34" t="s">
        <v>387</v>
      </c>
      <c r="D20" s="34" t="s">
        <v>254</v>
      </c>
      <c r="E20" s="33" t="s">
        <v>92</v>
      </c>
      <c r="F20" s="33" t="s">
        <v>420</v>
      </c>
      <c r="G20" s="34" t="s">
        <v>159</v>
      </c>
      <c r="H20" s="34" t="s">
        <v>91</v>
      </c>
      <c r="J20" s="34" t="s">
        <v>253</v>
      </c>
      <c r="K20" s="35" t="s">
        <v>255</v>
      </c>
      <c r="L20" s="34" t="s">
        <v>256</v>
      </c>
      <c r="M20" s="34" t="s">
        <v>257</v>
      </c>
      <c r="N20" s="34" t="s">
        <v>157</v>
      </c>
    </row>
    <row r="21" spans="1:16" ht="105" x14ac:dyDescent="0.25">
      <c r="A21" s="34">
        <f>A20+1</f>
        <v>19</v>
      </c>
      <c r="B21" s="34" t="s">
        <v>247</v>
      </c>
      <c r="C21" s="34" t="s">
        <v>258</v>
      </c>
      <c r="D21" s="34" t="s">
        <v>260</v>
      </c>
      <c r="E21" s="33" t="s">
        <v>92</v>
      </c>
      <c r="F21" s="33" t="s">
        <v>419</v>
      </c>
      <c r="G21" s="34" t="s">
        <v>152</v>
      </c>
      <c r="H21" s="34" t="s">
        <v>259</v>
      </c>
      <c r="J21" s="34" t="s">
        <v>253</v>
      </c>
      <c r="K21" s="37" t="s">
        <v>261</v>
      </c>
      <c r="M21" s="34" t="s">
        <v>262</v>
      </c>
      <c r="N21" s="34" t="s">
        <v>157</v>
      </c>
      <c r="O21" s="34" t="s">
        <v>263</v>
      </c>
    </row>
    <row r="22" spans="1:16" ht="120" x14ac:dyDescent="0.25">
      <c r="A22" s="34">
        <f t="shared" si="0"/>
        <v>20</v>
      </c>
      <c r="B22" s="34" t="s">
        <v>264</v>
      </c>
      <c r="C22" s="34" t="s">
        <v>265</v>
      </c>
      <c r="D22" s="34" t="s">
        <v>267</v>
      </c>
      <c r="E22" s="33" t="s">
        <v>92</v>
      </c>
      <c r="F22" s="33" t="s">
        <v>418</v>
      </c>
      <c r="G22" s="34" t="s">
        <v>159</v>
      </c>
      <c r="H22" s="34" t="s">
        <v>91</v>
      </c>
      <c r="J22" s="34" t="s">
        <v>266</v>
      </c>
      <c r="K22" s="35" t="s">
        <v>268</v>
      </c>
      <c r="M22" s="34" t="s">
        <v>269</v>
      </c>
      <c r="N22" s="34" t="s">
        <v>157</v>
      </c>
      <c r="O22" s="34" t="s">
        <v>270</v>
      </c>
      <c r="P22" s="34" t="s">
        <v>101</v>
      </c>
    </row>
    <row r="23" spans="1:16" ht="75" x14ac:dyDescent="0.25">
      <c r="A23" s="34">
        <f>A22+1</f>
        <v>21</v>
      </c>
      <c r="B23" s="34" t="s">
        <v>271</v>
      </c>
      <c r="C23" s="34" t="s">
        <v>272</v>
      </c>
      <c r="D23" s="34" t="s">
        <v>274</v>
      </c>
      <c r="E23" s="33" t="s">
        <v>91</v>
      </c>
      <c r="G23" s="34" t="s">
        <v>383</v>
      </c>
      <c r="H23" s="34" t="s">
        <v>92</v>
      </c>
      <c r="J23" s="34" t="s">
        <v>273</v>
      </c>
      <c r="K23" s="34" t="s">
        <v>155</v>
      </c>
      <c r="L23" s="34" t="s">
        <v>275</v>
      </c>
      <c r="M23" s="34" t="s">
        <v>424</v>
      </c>
      <c r="O23" s="34" t="s">
        <v>101</v>
      </c>
    </row>
    <row r="24" spans="1:16" ht="90" x14ac:dyDescent="0.25">
      <c r="A24" s="34">
        <f>A23+1</f>
        <v>22</v>
      </c>
      <c r="B24" s="34" t="s">
        <v>276</v>
      </c>
      <c r="C24" s="34" t="s">
        <v>277</v>
      </c>
      <c r="D24" s="34" t="s">
        <v>397</v>
      </c>
      <c r="E24" s="33" t="s">
        <v>91</v>
      </c>
      <c r="G24" s="34" t="s">
        <v>278</v>
      </c>
      <c r="H24" s="34" t="s">
        <v>92</v>
      </c>
      <c r="J24" s="34" t="s">
        <v>279</v>
      </c>
      <c r="L24" s="34" t="s">
        <v>280</v>
      </c>
      <c r="M24" s="34" t="s">
        <v>281</v>
      </c>
      <c r="O24" s="34" t="s">
        <v>282</v>
      </c>
      <c r="P24" s="34" t="s">
        <v>384</v>
      </c>
    </row>
  </sheetData>
  <mergeCells count="1">
    <mergeCell ref="A1:D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19" workbookViewId="0">
      <selection activeCell="B37" sqref="B37"/>
    </sheetView>
  </sheetViews>
  <sheetFormatPr defaultRowHeight="15" x14ac:dyDescent="0.25"/>
  <cols>
    <col min="1" max="1" width="18.28515625" customWidth="1"/>
    <col min="2" max="2" width="146.7109375" style="44" customWidth="1"/>
    <col min="3" max="3" width="13.42578125" customWidth="1"/>
    <col min="4" max="4" width="18.7109375" customWidth="1"/>
    <col min="5" max="5" width="54.5703125" customWidth="1"/>
  </cols>
  <sheetData>
    <row r="1" spans="1:5" ht="45.75" customHeight="1" x14ac:dyDescent="0.25">
      <c r="A1" s="137" t="s">
        <v>499</v>
      </c>
      <c r="B1" s="138"/>
      <c r="C1" s="138"/>
      <c r="D1" s="138"/>
    </row>
    <row r="2" spans="1:5" ht="28.5" customHeight="1" thickBot="1" x14ac:dyDescent="0.3">
      <c r="A2" s="54" t="s">
        <v>117</v>
      </c>
      <c r="B2" s="54" t="s">
        <v>503</v>
      </c>
      <c r="C2" s="67" t="s">
        <v>538</v>
      </c>
    </row>
    <row r="3" spans="1:5" ht="28.5" customHeight="1" thickBot="1" x14ac:dyDescent="0.3">
      <c r="A3" s="50" t="s">
        <v>398</v>
      </c>
      <c r="C3" s="79" t="s">
        <v>425</v>
      </c>
      <c r="D3" s="80" t="s">
        <v>426</v>
      </c>
      <c r="E3" s="71" t="s">
        <v>539</v>
      </c>
    </row>
    <row r="4" spans="1:5" ht="28.5" customHeight="1" thickBot="1" x14ac:dyDescent="0.3">
      <c r="B4" s="62" t="s">
        <v>406</v>
      </c>
      <c r="C4" s="58" t="s">
        <v>427</v>
      </c>
      <c r="D4" s="59" t="s">
        <v>333</v>
      </c>
    </row>
    <row r="5" spans="1:5" ht="28.5" customHeight="1" thickBot="1" x14ac:dyDescent="0.3">
      <c r="B5" s="44" t="s">
        <v>461</v>
      </c>
      <c r="C5" s="58" t="s">
        <v>428</v>
      </c>
      <c r="D5" s="59" t="s">
        <v>429</v>
      </c>
    </row>
    <row r="6" spans="1:5" ht="28.5" customHeight="1" thickBot="1" x14ac:dyDescent="0.3">
      <c r="B6" s="44" t="s">
        <v>462</v>
      </c>
      <c r="C6" s="58" t="s">
        <v>430</v>
      </c>
      <c r="D6" s="59" t="s">
        <v>336</v>
      </c>
    </row>
    <row r="7" spans="1:5" ht="28.5" customHeight="1" thickBot="1" x14ac:dyDescent="0.3">
      <c r="B7" s="62" t="s">
        <v>410</v>
      </c>
      <c r="C7" s="58" t="s">
        <v>431</v>
      </c>
      <c r="D7" s="59" t="s">
        <v>432</v>
      </c>
      <c r="E7" t="s">
        <v>467</v>
      </c>
    </row>
    <row r="8" spans="1:5" ht="28.5" customHeight="1" thickBot="1" x14ac:dyDescent="0.3">
      <c r="B8" s="62" t="s">
        <v>465</v>
      </c>
      <c r="C8" s="58" t="s">
        <v>433</v>
      </c>
      <c r="D8" s="59" t="s">
        <v>339</v>
      </c>
    </row>
    <row r="9" spans="1:5" ht="35.25" customHeight="1" thickBot="1" x14ac:dyDescent="0.3">
      <c r="B9" s="63"/>
      <c r="C9" s="58" t="s">
        <v>434</v>
      </c>
      <c r="D9" s="59" t="s">
        <v>342</v>
      </c>
    </row>
    <row r="10" spans="1:5" ht="28.5" customHeight="1" thickBot="1" x14ac:dyDescent="0.3">
      <c r="A10" s="51" t="s">
        <v>464</v>
      </c>
      <c r="C10" s="58" t="s">
        <v>435</v>
      </c>
      <c r="D10" s="59" t="s">
        <v>436</v>
      </c>
    </row>
    <row r="11" spans="1:5" ht="28.5" customHeight="1" thickBot="1" x14ac:dyDescent="0.3">
      <c r="B11" s="62" t="s">
        <v>409</v>
      </c>
      <c r="C11" s="58" t="s">
        <v>437</v>
      </c>
      <c r="D11" s="59" t="s">
        <v>438</v>
      </c>
    </row>
    <row r="12" spans="1:5" ht="28.5" customHeight="1" thickBot="1" x14ac:dyDescent="0.3">
      <c r="B12" s="62" t="s">
        <v>399</v>
      </c>
      <c r="C12" s="58" t="s">
        <v>439</v>
      </c>
      <c r="D12" s="59" t="s">
        <v>440</v>
      </c>
    </row>
    <row r="13" spans="1:5" ht="28.5" customHeight="1" thickBot="1" x14ac:dyDescent="0.3">
      <c r="B13" s="62" t="s">
        <v>408</v>
      </c>
      <c r="C13" s="58" t="s">
        <v>441</v>
      </c>
      <c r="D13" s="59" t="s">
        <v>442</v>
      </c>
    </row>
    <row r="14" spans="1:5" ht="28.5" customHeight="1" thickBot="1" x14ac:dyDescent="0.3">
      <c r="B14" s="62" t="s">
        <v>466</v>
      </c>
      <c r="C14" s="58" t="s">
        <v>443</v>
      </c>
      <c r="D14" s="59" t="s">
        <v>444</v>
      </c>
    </row>
    <row r="15" spans="1:5" ht="34.5" customHeight="1" thickBot="1" x14ac:dyDescent="0.3">
      <c r="B15" s="64"/>
      <c r="C15" s="58" t="s">
        <v>445</v>
      </c>
      <c r="D15" s="59" t="s">
        <v>446</v>
      </c>
    </row>
    <row r="16" spans="1:5" ht="28.5" customHeight="1" thickBot="1" x14ac:dyDescent="0.3">
      <c r="A16" s="52" t="s">
        <v>400</v>
      </c>
      <c r="C16" s="58" t="s">
        <v>447</v>
      </c>
      <c r="D16" s="59" t="s">
        <v>448</v>
      </c>
    </row>
    <row r="17" spans="1:4" ht="35.25" customHeight="1" thickBot="1" x14ac:dyDescent="0.3">
      <c r="B17" s="62" t="s">
        <v>401</v>
      </c>
      <c r="C17" s="58" t="s">
        <v>449</v>
      </c>
      <c r="D17" s="59" t="s">
        <v>450</v>
      </c>
    </row>
    <row r="18" spans="1:4" ht="28.5" customHeight="1" thickBot="1" x14ac:dyDescent="0.3">
      <c r="B18" s="62" t="s">
        <v>402</v>
      </c>
      <c r="C18" s="58" t="s">
        <v>451</v>
      </c>
      <c r="D18" s="59" t="s">
        <v>452</v>
      </c>
    </row>
    <row r="19" spans="1:4" ht="28.5" customHeight="1" thickBot="1" x14ac:dyDescent="0.3">
      <c r="B19" s="62"/>
      <c r="C19" s="58" t="s">
        <v>453</v>
      </c>
      <c r="D19" s="59" t="s">
        <v>454</v>
      </c>
    </row>
    <row r="20" spans="1:4" ht="28.5" customHeight="1" thickBot="1" x14ac:dyDescent="0.3">
      <c r="A20" s="53" t="s">
        <v>493</v>
      </c>
      <c r="B20" s="26"/>
      <c r="C20" s="58" t="s">
        <v>455</v>
      </c>
      <c r="D20" s="59" t="s">
        <v>456</v>
      </c>
    </row>
    <row r="21" spans="1:4" ht="28.5" customHeight="1" thickBot="1" x14ac:dyDescent="0.3">
      <c r="A21" s="53"/>
      <c r="B21" s="62" t="s">
        <v>470</v>
      </c>
      <c r="C21" s="58" t="s">
        <v>457</v>
      </c>
      <c r="D21" s="59" t="s">
        <v>458</v>
      </c>
    </row>
    <row r="22" spans="1:4" ht="36" customHeight="1" thickBot="1" x14ac:dyDescent="0.3">
      <c r="A22" s="53"/>
      <c r="C22" s="58" t="s">
        <v>459</v>
      </c>
      <c r="D22" s="59" t="s">
        <v>460</v>
      </c>
    </row>
    <row r="23" spans="1:4" ht="28.5" customHeight="1" thickBot="1" x14ac:dyDescent="0.3">
      <c r="A23" s="53"/>
      <c r="B23" s="62" t="s">
        <v>403</v>
      </c>
      <c r="C23" s="60"/>
      <c r="D23" s="61"/>
    </row>
    <row r="24" spans="1:4" ht="28.5" customHeight="1" x14ac:dyDescent="0.25">
      <c r="A24" s="53"/>
    </row>
    <row r="25" spans="1:4" ht="36" customHeight="1" x14ac:dyDescent="0.25">
      <c r="A25" s="53"/>
      <c r="B25" s="65" t="s">
        <v>405</v>
      </c>
    </row>
    <row r="26" spans="1:4" ht="28.5" customHeight="1" x14ac:dyDescent="0.25">
      <c r="A26" s="53"/>
    </row>
    <row r="27" spans="1:4" ht="34.5" customHeight="1" x14ac:dyDescent="0.25">
      <c r="A27" s="53"/>
      <c r="B27" s="62" t="s">
        <v>404</v>
      </c>
    </row>
    <row r="28" spans="1:4" ht="26.25" customHeight="1" x14ac:dyDescent="0.25">
      <c r="A28" s="53"/>
    </row>
    <row r="29" spans="1:4" ht="32.25" customHeight="1" x14ac:dyDescent="0.25">
      <c r="A29" s="53"/>
      <c r="B29" s="62" t="s">
        <v>407</v>
      </c>
    </row>
    <row r="30" spans="1:4" ht="26.25" customHeight="1" x14ac:dyDescent="0.25"/>
    <row r="31" spans="1:4" ht="37.5" customHeight="1" x14ac:dyDescent="0.25"/>
  </sheetData>
  <mergeCells count="1">
    <mergeCell ref="A1:D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C35" sqref="C35"/>
    </sheetView>
  </sheetViews>
  <sheetFormatPr defaultRowHeight="15" x14ac:dyDescent="0.25"/>
  <cols>
    <col min="1" max="1" width="21" customWidth="1"/>
    <col min="2" max="2" width="45.140625" customWidth="1"/>
    <col min="3" max="3" width="36" customWidth="1"/>
    <col min="4" max="4" width="26.42578125" customWidth="1"/>
    <col min="5" max="5" width="40.5703125" customWidth="1"/>
    <col min="257" max="257" width="12.85546875" customWidth="1"/>
    <col min="258" max="258" width="45.140625" customWidth="1"/>
    <col min="259" max="259" width="36" customWidth="1"/>
    <col min="260" max="260" width="33.5703125" customWidth="1"/>
    <col min="513" max="513" width="12.85546875" customWidth="1"/>
    <col min="514" max="514" width="45.140625" customWidth="1"/>
    <col min="515" max="515" width="36" customWidth="1"/>
    <col min="516" max="516" width="33.5703125" customWidth="1"/>
    <col min="769" max="769" width="12.85546875" customWidth="1"/>
    <col min="770" max="770" width="45.140625" customWidth="1"/>
    <col min="771" max="771" width="36" customWidth="1"/>
    <col min="772" max="772" width="33.5703125" customWidth="1"/>
    <col min="1025" max="1025" width="12.85546875" customWidth="1"/>
    <col min="1026" max="1026" width="45.140625" customWidth="1"/>
    <col min="1027" max="1027" width="36" customWidth="1"/>
    <col min="1028" max="1028" width="33.5703125" customWidth="1"/>
    <col min="1281" max="1281" width="12.85546875" customWidth="1"/>
    <col min="1282" max="1282" width="45.140625" customWidth="1"/>
    <col min="1283" max="1283" width="36" customWidth="1"/>
    <col min="1284" max="1284" width="33.5703125" customWidth="1"/>
    <col min="1537" max="1537" width="12.85546875" customWidth="1"/>
    <col min="1538" max="1538" width="45.140625" customWidth="1"/>
    <col min="1539" max="1539" width="36" customWidth="1"/>
    <col min="1540" max="1540" width="33.5703125" customWidth="1"/>
    <col min="1793" max="1793" width="12.85546875" customWidth="1"/>
    <col min="1794" max="1794" width="45.140625" customWidth="1"/>
    <col min="1795" max="1795" width="36" customWidth="1"/>
    <col min="1796" max="1796" width="33.5703125" customWidth="1"/>
    <col min="2049" max="2049" width="12.85546875" customWidth="1"/>
    <col min="2050" max="2050" width="45.140625" customWidth="1"/>
    <col min="2051" max="2051" width="36" customWidth="1"/>
    <col min="2052" max="2052" width="33.5703125" customWidth="1"/>
    <col min="2305" max="2305" width="12.85546875" customWidth="1"/>
    <col min="2306" max="2306" width="45.140625" customWidth="1"/>
    <col min="2307" max="2307" width="36" customWidth="1"/>
    <col min="2308" max="2308" width="33.5703125" customWidth="1"/>
    <col min="2561" max="2561" width="12.85546875" customWidth="1"/>
    <col min="2562" max="2562" width="45.140625" customWidth="1"/>
    <col min="2563" max="2563" width="36" customWidth="1"/>
    <col min="2564" max="2564" width="33.5703125" customWidth="1"/>
    <col min="2817" max="2817" width="12.85546875" customWidth="1"/>
    <col min="2818" max="2818" width="45.140625" customWidth="1"/>
    <col min="2819" max="2819" width="36" customWidth="1"/>
    <col min="2820" max="2820" width="33.5703125" customWidth="1"/>
    <col min="3073" max="3073" width="12.85546875" customWidth="1"/>
    <col min="3074" max="3074" width="45.140625" customWidth="1"/>
    <col min="3075" max="3075" width="36" customWidth="1"/>
    <col min="3076" max="3076" width="33.5703125" customWidth="1"/>
    <col min="3329" max="3329" width="12.85546875" customWidth="1"/>
    <col min="3330" max="3330" width="45.140625" customWidth="1"/>
    <col min="3331" max="3331" width="36" customWidth="1"/>
    <col min="3332" max="3332" width="33.5703125" customWidth="1"/>
    <col min="3585" max="3585" width="12.85546875" customWidth="1"/>
    <col min="3586" max="3586" width="45.140625" customWidth="1"/>
    <col min="3587" max="3587" width="36" customWidth="1"/>
    <col min="3588" max="3588" width="33.5703125" customWidth="1"/>
    <col min="3841" max="3841" width="12.85546875" customWidth="1"/>
    <col min="3842" max="3842" width="45.140625" customWidth="1"/>
    <col min="3843" max="3843" width="36" customWidth="1"/>
    <col min="3844" max="3844" width="33.5703125" customWidth="1"/>
    <col min="4097" max="4097" width="12.85546875" customWidth="1"/>
    <col min="4098" max="4098" width="45.140625" customWidth="1"/>
    <col min="4099" max="4099" width="36" customWidth="1"/>
    <col min="4100" max="4100" width="33.5703125" customWidth="1"/>
    <col min="4353" max="4353" width="12.85546875" customWidth="1"/>
    <col min="4354" max="4354" width="45.140625" customWidth="1"/>
    <col min="4355" max="4355" width="36" customWidth="1"/>
    <col min="4356" max="4356" width="33.5703125" customWidth="1"/>
    <col min="4609" max="4609" width="12.85546875" customWidth="1"/>
    <col min="4610" max="4610" width="45.140625" customWidth="1"/>
    <col min="4611" max="4611" width="36" customWidth="1"/>
    <col min="4612" max="4612" width="33.5703125" customWidth="1"/>
    <col min="4865" max="4865" width="12.85546875" customWidth="1"/>
    <col min="4866" max="4866" width="45.140625" customWidth="1"/>
    <col min="4867" max="4867" width="36" customWidth="1"/>
    <col min="4868" max="4868" width="33.5703125" customWidth="1"/>
    <col min="5121" max="5121" width="12.85546875" customWidth="1"/>
    <col min="5122" max="5122" width="45.140625" customWidth="1"/>
    <col min="5123" max="5123" width="36" customWidth="1"/>
    <col min="5124" max="5124" width="33.5703125" customWidth="1"/>
    <col min="5377" max="5377" width="12.85546875" customWidth="1"/>
    <col min="5378" max="5378" width="45.140625" customWidth="1"/>
    <col min="5379" max="5379" width="36" customWidth="1"/>
    <col min="5380" max="5380" width="33.5703125" customWidth="1"/>
    <col min="5633" max="5633" width="12.85546875" customWidth="1"/>
    <col min="5634" max="5634" width="45.140625" customWidth="1"/>
    <col min="5635" max="5635" width="36" customWidth="1"/>
    <col min="5636" max="5636" width="33.5703125" customWidth="1"/>
    <col min="5889" max="5889" width="12.85546875" customWidth="1"/>
    <col min="5890" max="5890" width="45.140625" customWidth="1"/>
    <col min="5891" max="5891" width="36" customWidth="1"/>
    <col min="5892" max="5892" width="33.5703125" customWidth="1"/>
    <col min="6145" max="6145" width="12.85546875" customWidth="1"/>
    <col min="6146" max="6146" width="45.140625" customWidth="1"/>
    <col min="6147" max="6147" width="36" customWidth="1"/>
    <col min="6148" max="6148" width="33.5703125" customWidth="1"/>
    <col min="6401" max="6401" width="12.85546875" customWidth="1"/>
    <col min="6402" max="6402" width="45.140625" customWidth="1"/>
    <col min="6403" max="6403" width="36" customWidth="1"/>
    <col min="6404" max="6404" width="33.5703125" customWidth="1"/>
    <col min="6657" max="6657" width="12.85546875" customWidth="1"/>
    <col min="6658" max="6658" width="45.140625" customWidth="1"/>
    <col min="6659" max="6659" width="36" customWidth="1"/>
    <col min="6660" max="6660" width="33.5703125" customWidth="1"/>
    <col min="6913" max="6913" width="12.85546875" customWidth="1"/>
    <col min="6914" max="6914" width="45.140625" customWidth="1"/>
    <col min="6915" max="6915" width="36" customWidth="1"/>
    <col min="6916" max="6916" width="33.5703125" customWidth="1"/>
    <col min="7169" max="7169" width="12.85546875" customWidth="1"/>
    <col min="7170" max="7170" width="45.140625" customWidth="1"/>
    <col min="7171" max="7171" width="36" customWidth="1"/>
    <col min="7172" max="7172" width="33.5703125" customWidth="1"/>
    <col min="7425" max="7425" width="12.85546875" customWidth="1"/>
    <col min="7426" max="7426" width="45.140625" customWidth="1"/>
    <col min="7427" max="7427" width="36" customWidth="1"/>
    <col min="7428" max="7428" width="33.5703125" customWidth="1"/>
    <col min="7681" max="7681" width="12.85546875" customWidth="1"/>
    <col min="7682" max="7682" width="45.140625" customWidth="1"/>
    <col min="7683" max="7683" width="36" customWidth="1"/>
    <col min="7684" max="7684" width="33.5703125" customWidth="1"/>
    <col min="7937" max="7937" width="12.85546875" customWidth="1"/>
    <col min="7938" max="7938" width="45.140625" customWidth="1"/>
    <col min="7939" max="7939" width="36" customWidth="1"/>
    <col min="7940" max="7940" width="33.5703125" customWidth="1"/>
    <col min="8193" max="8193" width="12.85546875" customWidth="1"/>
    <col min="8194" max="8194" width="45.140625" customWidth="1"/>
    <col min="8195" max="8195" width="36" customWidth="1"/>
    <col min="8196" max="8196" width="33.5703125" customWidth="1"/>
    <col min="8449" max="8449" width="12.85546875" customWidth="1"/>
    <col min="8450" max="8450" width="45.140625" customWidth="1"/>
    <col min="8451" max="8451" width="36" customWidth="1"/>
    <col min="8452" max="8452" width="33.5703125" customWidth="1"/>
    <col min="8705" max="8705" width="12.85546875" customWidth="1"/>
    <col min="8706" max="8706" width="45.140625" customWidth="1"/>
    <col min="8707" max="8707" width="36" customWidth="1"/>
    <col min="8708" max="8708" width="33.5703125" customWidth="1"/>
    <col min="8961" max="8961" width="12.85546875" customWidth="1"/>
    <col min="8962" max="8962" width="45.140625" customWidth="1"/>
    <col min="8963" max="8963" width="36" customWidth="1"/>
    <col min="8964" max="8964" width="33.5703125" customWidth="1"/>
    <col min="9217" max="9217" width="12.85546875" customWidth="1"/>
    <col min="9218" max="9218" width="45.140625" customWidth="1"/>
    <col min="9219" max="9219" width="36" customWidth="1"/>
    <col min="9220" max="9220" width="33.5703125" customWidth="1"/>
    <col min="9473" max="9473" width="12.85546875" customWidth="1"/>
    <col min="9474" max="9474" width="45.140625" customWidth="1"/>
    <col min="9475" max="9475" width="36" customWidth="1"/>
    <col min="9476" max="9476" width="33.5703125" customWidth="1"/>
    <col min="9729" max="9729" width="12.85546875" customWidth="1"/>
    <col min="9730" max="9730" width="45.140625" customWidth="1"/>
    <col min="9731" max="9731" width="36" customWidth="1"/>
    <col min="9732" max="9732" width="33.5703125" customWidth="1"/>
    <col min="9985" max="9985" width="12.85546875" customWidth="1"/>
    <col min="9986" max="9986" width="45.140625" customWidth="1"/>
    <col min="9987" max="9987" width="36" customWidth="1"/>
    <col min="9988" max="9988" width="33.5703125" customWidth="1"/>
    <col min="10241" max="10241" width="12.85546875" customWidth="1"/>
    <col min="10242" max="10242" width="45.140625" customWidth="1"/>
    <col min="10243" max="10243" width="36" customWidth="1"/>
    <col min="10244" max="10244" width="33.5703125" customWidth="1"/>
    <col min="10497" max="10497" width="12.85546875" customWidth="1"/>
    <col min="10498" max="10498" width="45.140625" customWidth="1"/>
    <col min="10499" max="10499" width="36" customWidth="1"/>
    <col min="10500" max="10500" width="33.5703125" customWidth="1"/>
    <col min="10753" max="10753" width="12.85546875" customWidth="1"/>
    <col min="10754" max="10754" width="45.140625" customWidth="1"/>
    <col min="10755" max="10755" width="36" customWidth="1"/>
    <col min="10756" max="10756" width="33.5703125" customWidth="1"/>
    <col min="11009" max="11009" width="12.85546875" customWidth="1"/>
    <col min="11010" max="11010" width="45.140625" customWidth="1"/>
    <col min="11011" max="11011" width="36" customWidth="1"/>
    <col min="11012" max="11012" width="33.5703125" customWidth="1"/>
    <col min="11265" max="11265" width="12.85546875" customWidth="1"/>
    <col min="11266" max="11266" width="45.140625" customWidth="1"/>
    <col min="11267" max="11267" width="36" customWidth="1"/>
    <col min="11268" max="11268" width="33.5703125" customWidth="1"/>
    <col min="11521" max="11521" width="12.85546875" customWidth="1"/>
    <col min="11522" max="11522" width="45.140625" customWidth="1"/>
    <col min="11523" max="11523" width="36" customWidth="1"/>
    <col min="11524" max="11524" width="33.5703125" customWidth="1"/>
    <col min="11777" max="11777" width="12.85546875" customWidth="1"/>
    <col min="11778" max="11778" width="45.140625" customWidth="1"/>
    <col min="11779" max="11779" width="36" customWidth="1"/>
    <col min="11780" max="11780" width="33.5703125" customWidth="1"/>
    <col min="12033" max="12033" width="12.85546875" customWidth="1"/>
    <col min="12034" max="12034" width="45.140625" customWidth="1"/>
    <col min="12035" max="12035" width="36" customWidth="1"/>
    <col min="12036" max="12036" width="33.5703125" customWidth="1"/>
    <col min="12289" max="12289" width="12.85546875" customWidth="1"/>
    <col min="12290" max="12290" width="45.140625" customWidth="1"/>
    <col min="12291" max="12291" width="36" customWidth="1"/>
    <col min="12292" max="12292" width="33.5703125" customWidth="1"/>
    <col min="12545" max="12545" width="12.85546875" customWidth="1"/>
    <col min="12546" max="12546" width="45.140625" customWidth="1"/>
    <col min="12547" max="12547" width="36" customWidth="1"/>
    <col min="12548" max="12548" width="33.5703125" customWidth="1"/>
    <col min="12801" max="12801" width="12.85546875" customWidth="1"/>
    <col min="12802" max="12802" width="45.140625" customWidth="1"/>
    <col min="12803" max="12803" width="36" customWidth="1"/>
    <col min="12804" max="12804" width="33.5703125" customWidth="1"/>
    <col min="13057" max="13057" width="12.85546875" customWidth="1"/>
    <col min="13058" max="13058" width="45.140625" customWidth="1"/>
    <col min="13059" max="13059" width="36" customWidth="1"/>
    <col min="13060" max="13060" width="33.5703125" customWidth="1"/>
    <col min="13313" max="13313" width="12.85546875" customWidth="1"/>
    <col min="13314" max="13314" width="45.140625" customWidth="1"/>
    <col min="13315" max="13315" width="36" customWidth="1"/>
    <col min="13316" max="13316" width="33.5703125" customWidth="1"/>
    <col min="13569" max="13569" width="12.85546875" customWidth="1"/>
    <col min="13570" max="13570" width="45.140625" customWidth="1"/>
    <col min="13571" max="13571" width="36" customWidth="1"/>
    <col min="13572" max="13572" width="33.5703125" customWidth="1"/>
    <col min="13825" max="13825" width="12.85546875" customWidth="1"/>
    <col min="13826" max="13826" width="45.140625" customWidth="1"/>
    <col min="13827" max="13827" width="36" customWidth="1"/>
    <col min="13828" max="13828" width="33.5703125" customWidth="1"/>
    <col min="14081" max="14081" width="12.85546875" customWidth="1"/>
    <col min="14082" max="14082" width="45.140625" customWidth="1"/>
    <col min="14083" max="14083" width="36" customWidth="1"/>
    <col min="14084" max="14084" width="33.5703125" customWidth="1"/>
    <col min="14337" max="14337" width="12.85546875" customWidth="1"/>
    <col min="14338" max="14338" width="45.140625" customWidth="1"/>
    <col min="14339" max="14339" width="36" customWidth="1"/>
    <col min="14340" max="14340" width="33.5703125" customWidth="1"/>
    <col min="14593" max="14593" width="12.85546875" customWidth="1"/>
    <col min="14594" max="14594" width="45.140625" customWidth="1"/>
    <col min="14595" max="14595" width="36" customWidth="1"/>
    <col min="14596" max="14596" width="33.5703125" customWidth="1"/>
    <col min="14849" max="14849" width="12.85546875" customWidth="1"/>
    <col min="14850" max="14850" width="45.140625" customWidth="1"/>
    <col min="14851" max="14851" width="36" customWidth="1"/>
    <col min="14852" max="14852" width="33.5703125" customWidth="1"/>
    <col min="15105" max="15105" width="12.85546875" customWidth="1"/>
    <col min="15106" max="15106" width="45.140625" customWidth="1"/>
    <col min="15107" max="15107" width="36" customWidth="1"/>
    <col min="15108" max="15108" width="33.5703125" customWidth="1"/>
    <col min="15361" max="15361" width="12.85546875" customWidth="1"/>
    <col min="15362" max="15362" width="45.140625" customWidth="1"/>
    <col min="15363" max="15363" width="36" customWidth="1"/>
    <col min="15364" max="15364" width="33.5703125" customWidth="1"/>
    <col min="15617" max="15617" width="12.85546875" customWidth="1"/>
    <col min="15618" max="15618" width="45.140625" customWidth="1"/>
    <col min="15619" max="15619" width="36" customWidth="1"/>
    <col min="15620" max="15620" width="33.5703125" customWidth="1"/>
    <col min="15873" max="15873" width="12.85546875" customWidth="1"/>
    <col min="15874" max="15874" width="45.140625" customWidth="1"/>
    <col min="15875" max="15875" width="36" customWidth="1"/>
    <col min="15876" max="15876" width="33.5703125" customWidth="1"/>
    <col min="16129" max="16129" width="12.85546875" customWidth="1"/>
    <col min="16130" max="16130" width="45.140625" customWidth="1"/>
    <col min="16131" max="16131" width="36" customWidth="1"/>
    <col min="16132" max="16132" width="33.5703125" customWidth="1"/>
  </cols>
  <sheetData>
    <row r="1" spans="1:4" ht="45" customHeight="1" x14ac:dyDescent="0.25">
      <c r="A1" s="137" t="s">
        <v>518</v>
      </c>
      <c r="B1" s="138"/>
      <c r="C1" s="138"/>
      <c r="D1" s="138"/>
    </row>
    <row r="2" spans="1:4" ht="29.25" customHeight="1" x14ac:dyDescent="0.3">
      <c r="A2" s="69" t="s">
        <v>495</v>
      </c>
      <c r="B2" s="68"/>
    </row>
    <row r="3" spans="1:4" s="46" customFormat="1" ht="29.25" customHeight="1" x14ac:dyDescent="0.25">
      <c r="A3" s="57" t="s">
        <v>329</v>
      </c>
      <c r="B3" s="57" t="s">
        <v>330</v>
      </c>
      <c r="C3" s="57" t="s">
        <v>331</v>
      </c>
      <c r="D3" s="57" t="s">
        <v>332</v>
      </c>
    </row>
    <row r="4" spans="1:4" ht="29.25" customHeight="1" x14ac:dyDescent="0.25">
      <c r="A4" s="41">
        <v>22122</v>
      </c>
      <c r="B4" s="41" t="s">
        <v>333</v>
      </c>
      <c r="C4" s="41" t="s">
        <v>334</v>
      </c>
      <c r="D4" s="41" t="s">
        <v>335</v>
      </c>
    </row>
    <row r="5" spans="1:4" ht="29.25" customHeight="1" x14ac:dyDescent="0.25">
      <c r="A5" s="41">
        <v>22123</v>
      </c>
      <c r="B5" s="41" t="s">
        <v>336</v>
      </c>
      <c r="C5" s="41" t="s">
        <v>337</v>
      </c>
      <c r="D5" s="41" t="s">
        <v>338</v>
      </c>
    </row>
    <row r="6" spans="1:4" ht="29.25" customHeight="1" x14ac:dyDescent="0.25">
      <c r="A6" s="41">
        <v>22124</v>
      </c>
      <c r="B6" s="41" t="s">
        <v>339</v>
      </c>
      <c r="C6" s="41" t="s">
        <v>340</v>
      </c>
      <c r="D6" s="41" t="s">
        <v>341</v>
      </c>
    </row>
    <row r="7" spans="1:4" ht="29.25" customHeight="1" x14ac:dyDescent="0.25">
      <c r="A7" s="41">
        <v>22126</v>
      </c>
      <c r="B7" s="41" t="s">
        <v>342</v>
      </c>
      <c r="C7" s="41" t="s">
        <v>343</v>
      </c>
      <c r="D7" s="41" t="s">
        <v>344</v>
      </c>
    </row>
    <row r="8" spans="1:4" ht="29.25" customHeight="1" x14ac:dyDescent="0.25">
      <c r="A8" s="41">
        <v>22129</v>
      </c>
      <c r="B8" s="41" t="s">
        <v>78</v>
      </c>
      <c r="C8" s="41" t="s">
        <v>345</v>
      </c>
      <c r="D8" s="41" t="s">
        <v>500</v>
      </c>
    </row>
    <row r="9" spans="1:4" ht="29.25" customHeight="1" x14ac:dyDescent="0.25">
      <c r="A9" s="41">
        <v>22146</v>
      </c>
      <c r="B9" s="41" t="s">
        <v>346</v>
      </c>
      <c r="C9" s="41" t="s">
        <v>347</v>
      </c>
      <c r="D9" s="41" t="s">
        <v>500</v>
      </c>
    </row>
    <row r="10" spans="1:4" ht="29.25" customHeight="1" x14ac:dyDescent="0.25">
      <c r="A10" s="41">
        <v>22153</v>
      </c>
      <c r="B10" s="41" t="s">
        <v>348</v>
      </c>
      <c r="C10" s="41" t="s">
        <v>349</v>
      </c>
      <c r="D10" s="41" t="s">
        <v>500</v>
      </c>
    </row>
    <row r="11" spans="1:4" ht="29.25" customHeight="1" x14ac:dyDescent="0.25">
      <c r="A11" s="41">
        <v>22156</v>
      </c>
      <c r="B11" s="41" t="s">
        <v>350</v>
      </c>
      <c r="C11" s="41" t="s">
        <v>351</v>
      </c>
      <c r="D11" s="41" t="s">
        <v>500</v>
      </c>
    </row>
    <row r="12" spans="1:4" ht="29.25" customHeight="1" x14ac:dyDescent="0.25">
      <c r="A12" s="41">
        <v>22157</v>
      </c>
      <c r="B12" s="41" t="s">
        <v>352</v>
      </c>
      <c r="C12" s="41" t="s">
        <v>353</v>
      </c>
      <c r="D12" s="41" t="s">
        <v>500</v>
      </c>
    </row>
    <row r="13" spans="1:4" ht="29.25" customHeight="1" x14ac:dyDescent="0.25">
      <c r="A13" s="41">
        <v>22167</v>
      </c>
      <c r="B13" s="41" t="s">
        <v>354</v>
      </c>
      <c r="C13" s="41" t="s">
        <v>355</v>
      </c>
      <c r="D13" s="41" t="s">
        <v>500</v>
      </c>
    </row>
    <row r="14" spans="1:4" ht="29.25" customHeight="1" x14ac:dyDescent="0.25">
      <c r="A14" s="41">
        <v>63089</v>
      </c>
      <c r="B14" s="41" t="s">
        <v>356</v>
      </c>
      <c r="C14" s="41" t="s">
        <v>357</v>
      </c>
      <c r="D14" s="41" t="s">
        <v>500</v>
      </c>
    </row>
    <row r="15" spans="1:4" ht="29.25" customHeight="1" x14ac:dyDescent="0.25">
      <c r="A15" s="41">
        <v>63090</v>
      </c>
      <c r="B15" s="41" t="s">
        <v>358</v>
      </c>
      <c r="C15" s="41" t="s">
        <v>359</v>
      </c>
      <c r="D15" s="41" t="s">
        <v>500</v>
      </c>
    </row>
    <row r="16" spans="1:4" ht="29.25" customHeight="1" x14ac:dyDescent="0.25"/>
    <row r="17" spans="1:5" ht="29.25" customHeight="1" x14ac:dyDescent="0.3">
      <c r="A17" s="69" t="s">
        <v>496</v>
      </c>
      <c r="B17" s="68"/>
    </row>
    <row r="18" spans="1:5" s="46" customFormat="1" ht="29.25" customHeight="1" x14ac:dyDescent="0.25">
      <c r="A18" s="55" t="s">
        <v>360</v>
      </c>
      <c r="B18" s="55" t="s">
        <v>361</v>
      </c>
      <c r="C18" s="55" t="s">
        <v>362</v>
      </c>
      <c r="D18" s="55" t="s">
        <v>363</v>
      </c>
      <c r="E18" s="56" t="s">
        <v>463</v>
      </c>
    </row>
    <row r="19" spans="1:5" ht="29.25" customHeight="1" x14ac:dyDescent="0.25">
      <c r="A19" s="48">
        <v>2011</v>
      </c>
      <c r="B19" s="48" t="s">
        <v>364</v>
      </c>
      <c r="C19" s="48" t="s">
        <v>365</v>
      </c>
      <c r="D19" s="48">
        <v>5000</v>
      </c>
      <c r="E19" t="s">
        <v>101</v>
      </c>
    </row>
    <row r="20" spans="1:5" ht="29.25" customHeight="1" x14ac:dyDescent="0.25">
      <c r="A20" s="48">
        <v>2011</v>
      </c>
      <c r="B20" s="48" t="s">
        <v>364</v>
      </c>
      <c r="C20" s="48" t="s">
        <v>365</v>
      </c>
      <c r="D20" s="48">
        <v>5000</v>
      </c>
      <c r="E20" t="s">
        <v>101</v>
      </c>
    </row>
    <row r="21" spans="1:5" ht="29.25" customHeight="1" x14ac:dyDescent="0.25">
      <c r="A21" s="48">
        <v>2011</v>
      </c>
      <c r="B21" s="48" t="s">
        <v>364</v>
      </c>
      <c r="C21" s="48" t="s">
        <v>365</v>
      </c>
      <c r="D21" s="48">
        <v>5000</v>
      </c>
      <c r="E21" t="s">
        <v>101</v>
      </c>
    </row>
    <row r="22" spans="1:5" ht="29.25" customHeight="1" x14ac:dyDescent="0.25">
      <c r="A22" s="48">
        <v>2011</v>
      </c>
      <c r="B22" s="48" t="s">
        <v>366</v>
      </c>
      <c r="C22" s="48" t="s">
        <v>367</v>
      </c>
      <c r="D22" s="48">
        <v>7500</v>
      </c>
      <c r="E22" t="s">
        <v>101</v>
      </c>
    </row>
    <row r="23" spans="1:5" ht="29.25" customHeight="1" x14ac:dyDescent="0.25">
      <c r="A23" s="48">
        <v>2012</v>
      </c>
      <c r="B23" s="48" t="s">
        <v>368</v>
      </c>
      <c r="C23" s="48" t="s">
        <v>369</v>
      </c>
      <c r="D23" s="48">
        <v>1500</v>
      </c>
      <c r="E23" t="s">
        <v>101</v>
      </c>
    </row>
    <row r="24" spans="1:5" ht="29.25" customHeight="1" x14ac:dyDescent="0.25">
      <c r="A24" s="48">
        <v>2012</v>
      </c>
      <c r="B24" s="48" t="s">
        <v>370</v>
      </c>
      <c r="C24" s="48" t="s">
        <v>371</v>
      </c>
      <c r="D24" s="48"/>
      <c r="E24" t="s">
        <v>101</v>
      </c>
    </row>
    <row r="25" spans="1:5" ht="29.25" customHeight="1" x14ac:dyDescent="0.25">
      <c r="A25" s="48">
        <v>2013</v>
      </c>
      <c r="B25" s="48" t="s">
        <v>372</v>
      </c>
      <c r="C25" s="48" t="s">
        <v>373</v>
      </c>
      <c r="D25" s="48">
        <v>4000</v>
      </c>
      <c r="E25" t="s">
        <v>101</v>
      </c>
    </row>
    <row r="26" spans="1:5" ht="29.25" customHeight="1" x14ac:dyDescent="0.25">
      <c r="A26" s="48">
        <v>2013</v>
      </c>
      <c r="B26" s="48" t="s">
        <v>374</v>
      </c>
      <c r="C26" s="48" t="s">
        <v>375</v>
      </c>
      <c r="D26" s="48">
        <v>10000</v>
      </c>
      <c r="E26" t="s">
        <v>101</v>
      </c>
    </row>
    <row r="27" spans="1:5" ht="29.25" customHeight="1" x14ac:dyDescent="0.25">
      <c r="A27" s="48">
        <v>2014</v>
      </c>
      <c r="B27" s="48" t="s">
        <v>376</v>
      </c>
      <c r="C27" s="48" t="s">
        <v>377</v>
      </c>
      <c r="D27" s="48">
        <v>500</v>
      </c>
    </row>
    <row r="28" spans="1:5" ht="29.25" customHeight="1" x14ac:dyDescent="0.25">
      <c r="A28" s="48">
        <v>2014</v>
      </c>
      <c r="B28" s="48" t="s">
        <v>378</v>
      </c>
      <c r="C28" s="48"/>
      <c r="D28" s="48">
        <v>600</v>
      </c>
    </row>
    <row r="29" spans="1:5" ht="29.25" customHeight="1" x14ac:dyDescent="0.25">
      <c r="A29" s="48">
        <v>2015</v>
      </c>
      <c r="B29" s="48" t="s">
        <v>379</v>
      </c>
      <c r="C29" s="48"/>
      <c r="D29" s="48">
        <v>7500</v>
      </c>
    </row>
    <row r="30" spans="1:5" ht="29.25" customHeight="1" x14ac:dyDescent="0.25">
      <c r="A30" s="48">
        <v>2017</v>
      </c>
      <c r="B30" s="48" t="s">
        <v>342</v>
      </c>
      <c r="C30" s="48" t="s">
        <v>343</v>
      </c>
      <c r="D30" s="48">
        <v>6000</v>
      </c>
      <c r="E30" s="45" t="s">
        <v>391</v>
      </c>
    </row>
    <row r="31" spans="1:5" ht="29.25" customHeight="1" x14ac:dyDescent="0.25">
      <c r="A31" s="48">
        <v>2019</v>
      </c>
      <c r="B31" s="48" t="s">
        <v>339</v>
      </c>
      <c r="C31" s="48" t="s">
        <v>340</v>
      </c>
      <c r="D31" s="48">
        <v>6000</v>
      </c>
      <c r="E31" s="45" t="s">
        <v>392</v>
      </c>
    </row>
    <row r="32" spans="1:5" ht="29.25" customHeight="1" x14ac:dyDescent="0.25">
      <c r="A32" s="48">
        <v>2021</v>
      </c>
      <c r="B32" s="48" t="s">
        <v>336</v>
      </c>
      <c r="C32" s="48" t="s">
        <v>337</v>
      </c>
      <c r="D32" s="48">
        <v>6000</v>
      </c>
      <c r="E32" s="45" t="s">
        <v>393</v>
      </c>
    </row>
    <row r="33" spans="1:5" ht="29.25" customHeight="1" x14ac:dyDescent="0.25">
      <c r="A33" s="48">
        <v>2022</v>
      </c>
      <c r="B33" s="48" t="s">
        <v>333</v>
      </c>
      <c r="C33" s="48" t="s">
        <v>334</v>
      </c>
      <c r="D33" s="48">
        <v>5000</v>
      </c>
      <c r="E33" s="45" t="s">
        <v>394</v>
      </c>
    </row>
    <row r="34" spans="1:5" ht="29.25" customHeight="1" x14ac:dyDescent="0.25"/>
    <row r="35" spans="1:5" ht="29.25" customHeight="1" x14ac:dyDescent="0.25"/>
    <row r="36" spans="1:5" ht="29.25" customHeight="1" x14ac:dyDescent="0.25">
      <c r="A36" s="139" t="s">
        <v>504</v>
      </c>
      <c r="B36" s="140"/>
    </row>
    <row r="37" spans="1:5" ht="29.25" customHeight="1" x14ac:dyDescent="0.25"/>
    <row r="38" spans="1:5" ht="29.25" customHeight="1" x14ac:dyDescent="0.25">
      <c r="A38" s="75" t="s">
        <v>487</v>
      </c>
      <c r="B38" s="68"/>
    </row>
    <row r="39" spans="1:5" ht="29.25" customHeight="1" x14ac:dyDescent="0.25"/>
    <row r="40" spans="1:5" ht="29.25" customHeight="1" x14ac:dyDescent="0.25">
      <c r="A40" s="75" t="s">
        <v>488</v>
      </c>
      <c r="B40" s="68"/>
      <c r="C40" s="68"/>
    </row>
  </sheetData>
  <sortState ref="A31:D34">
    <sortCondition ref="A31:A34"/>
  </sortState>
  <mergeCells count="2">
    <mergeCell ref="A36:B36"/>
    <mergeCell ref="A1:D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opLeftCell="A16" workbookViewId="0">
      <selection activeCell="B6" sqref="B6"/>
    </sheetView>
  </sheetViews>
  <sheetFormatPr defaultRowHeight="15" x14ac:dyDescent="0.25"/>
  <cols>
    <col min="1" max="1" width="57.28515625" customWidth="1"/>
    <col min="2" max="2" width="51" customWidth="1"/>
    <col min="3" max="3" width="45.5703125" customWidth="1"/>
  </cols>
  <sheetData>
    <row r="1" spans="1:4" ht="45" customHeight="1" x14ac:dyDescent="0.25">
      <c r="A1" s="137" t="s">
        <v>519</v>
      </c>
      <c r="B1" s="138"/>
      <c r="C1" s="138"/>
      <c r="D1" s="138"/>
    </row>
    <row r="2" spans="1:4" s="47" customFormat="1" ht="39" customHeight="1" x14ac:dyDescent="0.25">
      <c r="A2" s="81" t="s">
        <v>117</v>
      </c>
      <c r="B2" s="81" t="s">
        <v>502</v>
      </c>
      <c r="C2" s="84" t="s">
        <v>490</v>
      </c>
    </row>
    <row r="3" spans="1:4" s="24" customFormat="1" ht="41.25" customHeight="1" x14ac:dyDescent="0.25">
      <c r="A3" s="29" t="s">
        <v>128</v>
      </c>
    </row>
    <row r="4" spans="1:4" s="24" customFormat="1" ht="41.25" customHeight="1" x14ac:dyDescent="0.25">
      <c r="A4" s="24" t="s">
        <v>484</v>
      </c>
      <c r="B4" s="24" t="s">
        <v>510</v>
      </c>
    </row>
    <row r="5" spans="1:4" s="24" customFormat="1" ht="41.25" customHeight="1" x14ac:dyDescent="0.25">
      <c r="A5" s="24" t="s">
        <v>485</v>
      </c>
      <c r="B5" s="24" t="s">
        <v>468</v>
      </c>
    </row>
    <row r="6" spans="1:4" s="42" customFormat="1" ht="41.25" customHeight="1" x14ac:dyDescent="0.25"/>
    <row r="7" spans="1:4" s="42" customFormat="1" ht="41.25" customHeight="1" x14ac:dyDescent="0.25">
      <c r="A7" s="29" t="s">
        <v>511</v>
      </c>
      <c r="C7" s="29"/>
    </row>
    <row r="8" spans="1:4" s="24" customFormat="1" ht="41.25" customHeight="1" x14ac:dyDescent="0.25">
      <c r="A8" s="24" t="s">
        <v>506</v>
      </c>
      <c r="B8" s="42" t="s">
        <v>508</v>
      </c>
    </row>
    <row r="9" spans="1:4" ht="41.25" customHeight="1" x14ac:dyDescent="0.25">
      <c r="A9" t="s">
        <v>507</v>
      </c>
      <c r="B9" t="s">
        <v>509</v>
      </c>
    </row>
    <row r="10" spans="1:4" ht="41.25" customHeight="1" x14ac:dyDescent="0.25"/>
    <row r="11" spans="1:4" ht="41.25" customHeight="1" x14ac:dyDescent="0.25">
      <c r="A11" s="66" t="s">
        <v>512</v>
      </c>
    </row>
    <row r="12" spans="1:4" ht="41.25" customHeight="1" x14ac:dyDescent="0.25">
      <c r="A12" s="44" t="s">
        <v>520</v>
      </c>
      <c r="B12" t="s">
        <v>505</v>
      </c>
    </row>
    <row r="13" spans="1:4" ht="41.25" customHeight="1" x14ac:dyDescent="0.25">
      <c r="A13" s="44" t="s">
        <v>525</v>
      </c>
      <c r="B13" t="s">
        <v>505</v>
      </c>
    </row>
    <row r="14" spans="1:4" ht="41.25" customHeight="1" x14ac:dyDescent="0.25">
      <c r="A14" s="44" t="s">
        <v>489</v>
      </c>
      <c r="B14" t="s">
        <v>505</v>
      </c>
    </row>
    <row r="15" spans="1:4" ht="41.25" customHeight="1" x14ac:dyDescent="0.25">
      <c r="A15" s="44" t="s">
        <v>526</v>
      </c>
      <c r="B15" t="s">
        <v>505</v>
      </c>
    </row>
    <row r="16" spans="1:4" ht="41.25" customHeight="1" x14ac:dyDescent="0.25">
      <c r="A16" s="44" t="s">
        <v>521</v>
      </c>
      <c r="B16" t="s">
        <v>505</v>
      </c>
    </row>
    <row r="17" spans="1:1" ht="41.25" customHeight="1" x14ac:dyDescent="0.25"/>
    <row r="18" spans="1:1" ht="41.25" customHeight="1" x14ac:dyDescent="0.25"/>
    <row r="19" spans="1:1" ht="41.25" customHeight="1" x14ac:dyDescent="0.25">
      <c r="A19" s="74" t="s">
        <v>101</v>
      </c>
    </row>
    <row r="20" spans="1:1" x14ac:dyDescent="0.25">
      <c r="A20" s="74" t="s">
        <v>101</v>
      </c>
    </row>
    <row r="21" spans="1:1" x14ac:dyDescent="0.25">
      <c r="A21" s="74" t="s">
        <v>101</v>
      </c>
    </row>
    <row r="23" spans="1:1" x14ac:dyDescent="0.25">
      <c r="A23" s="74" t="s">
        <v>101</v>
      </c>
    </row>
    <row r="24" spans="1:1" x14ac:dyDescent="0.25">
      <c r="A24" s="74" t="s">
        <v>101</v>
      </c>
    </row>
    <row r="25" spans="1:1" x14ac:dyDescent="0.25">
      <c r="A25" s="74" t="s">
        <v>101</v>
      </c>
    </row>
    <row r="31" spans="1:1" x14ac:dyDescent="0.25">
      <c r="A31" s="73"/>
    </row>
    <row r="37" spans="1:1" x14ac:dyDescent="0.25">
      <c r="A37" s="73"/>
    </row>
    <row r="38" spans="1:1" x14ac:dyDescent="0.25">
      <c r="A38" s="73" t="s">
        <v>471</v>
      </c>
    </row>
    <row r="39" spans="1:1" x14ac:dyDescent="0.25">
      <c r="A39" s="73" t="s">
        <v>472</v>
      </c>
    </row>
    <row r="40" spans="1:1" x14ac:dyDescent="0.25">
      <c r="A40" s="73" t="s">
        <v>473</v>
      </c>
    </row>
    <row r="41" spans="1:1" x14ac:dyDescent="0.25">
      <c r="A41" s="73" t="s">
        <v>474</v>
      </c>
    </row>
    <row r="42" spans="1:1" x14ac:dyDescent="0.25">
      <c r="A42" s="73" t="s">
        <v>473</v>
      </c>
    </row>
    <row r="43" spans="1:1" x14ac:dyDescent="0.25">
      <c r="A43" s="73" t="s">
        <v>475</v>
      </c>
    </row>
    <row r="44" spans="1:1" x14ac:dyDescent="0.25">
      <c r="A44" s="73" t="s">
        <v>476</v>
      </c>
    </row>
    <row r="45" spans="1:1" x14ac:dyDescent="0.25">
      <c r="A45" s="73"/>
    </row>
    <row r="46" spans="1:1" x14ac:dyDescent="0.25">
      <c r="A46" s="73"/>
    </row>
    <row r="47" spans="1:1" x14ac:dyDescent="0.25">
      <c r="A47" s="72" t="s">
        <v>477</v>
      </c>
    </row>
    <row r="48" spans="1:1" x14ac:dyDescent="0.25">
      <c r="A48" s="73" t="s">
        <v>478</v>
      </c>
    </row>
    <row r="49" spans="1:1" x14ac:dyDescent="0.25">
      <c r="A49" s="73"/>
    </row>
    <row r="50" spans="1:1" x14ac:dyDescent="0.25">
      <c r="A50" s="73"/>
    </row>
    <row r="51" spans="1:1" x14ac:dyDescent="0.25">
      <c r="A51" s="72" t="s">
        <v>479</v>
      </c>
    </row>
    <row r="52" spans="1:1" x14ac:dyDescent="0.25">
      <c r="A52" s="73" t="s">
        <v>480</v>
      </c>
    </row>
    <row r="53" spans="1:1" x14ac:dyDescent="0.25">
      <c r="A53" s="73" t="s">
        <v>481</v>
      </c>
    </row>
    <row r="54" spans="1:1" x14ac:dyDescent="0.25">
      <c r="A54" s="73" t="s">
        <v>482</v>
      </c>
    </row>
    <row r="55" spans="1:1" x14ac:dyDescent="0.25">
      <c r="A55" s="73" t="s">
        <v>483</v>
      </c>
    </row>
  </sheetData>
  <mergeCells count="1">
    <mergeCell ref="A1:D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topLeftCell="A4" workbookViewId="0">
      <selection activeCell="A15" sqref="A15"/>
    </sheetView>
  </sheetViews>
  <sheetFormatPr defaultRowHeight="15" x14ac:dyDescent="0.25"/>
  <cols>
    <col min="1" max="1" width="76" style="27" customWidth="1"/>
    <col min="2" max="2" width="47.5703125" style="44" customWidth="1"/>
    <col min="3" max="3" width="51.5703125" customWidth="1"/>
  </cols>
  <sheetData>
    <row r="1" spans="1:4" ht="47.25" customHeight="1" x14ac:dyDescent="0.25">
      <c r="A1" s="137" t="s">
        <v>517</v>
      </c>
      <c r="B1" s="138"/>
      <c r="C1" s="138"/>
      <c r="D1" s="138"/>
    </row>
    <row r="2" spans="1:4" ht="15.75" x14ac:dyDescent="0.25">
      <c r="A2" s="54" t="s">
        <v>117</v>
      </c>
      <c r="B2" s="54" t="s">
        <v>491</v>
      </c>
      <c r="C2" s="70" t="s">
        <v>490</v>
      </c>
    </row>
    <row r="3" spans="1:4" ht="29.25" customHeight="1" x14ac:dyDescent="0.25">
      <c r="A3" s="86" t="s">
        <v>477</v>
      </c>
    </row>
    <row r="4" spans="1:4" ht="29.25" customHeight="1" x14ac:dyDescent="0.25">
      <c r="A4" s="87" t="s">
        <v>540</v>
      </c>
      <c r="B4" s="44" t="s">
        <v>505</v>
      </c>
    </row>
    <row r="5" spans="1:4" ht="29.25" customHeight="1" x14ac:dyDescent="0.25">
      <c r="A5" s="87" t="s">
        <v>514</v>
      </c>
      <c r="B5" s="44" t="s">
        <v>505</v>
      </c>
    </row>
    <row r="6" spans="1:4" ht="29.25" customHeight="1" x14ac:dyDescent="0.25">
      <c r="A6" s="87"/>
    </row>
    <row r="7" spans="1:4" ht="29.25" customHeight="1" x14ac:dyDescent="0.25">
      <c r="A7" s="86" t="s">
        <v>541</v>
      </c>
    </row>
    <row r="8" spans="1:4" ht="35.25" customHeight="1" x14ac:dyDescent="0.25">
      <c r="A8" s="87" t="s">
        <v>542</v>
      </c>
      <c r="B8" s="44" t="s">
        <v>505</v>
      </c>
    </row>
    <row r="9" spans="1:4" ht="29.25" customHeight="1" x14ac:dyDescent="0.25"/>
    <row r="10" spans="1:4" x14ac:dyDescent="0.25">
      <c r="A10" s="86" t="s">
        <v>515</v>
      </c>
    </row>
    <row r="11" spans="1:4" ht="111" customHeight="1" x14ac:dyDescent="0.25">
      <c r="A11" s="87" t="s">
        <v>543</v>
      </c>
      <c r="B11" s="44" t="s">
        <v>516</v>
      </c>
    </row>
    <row r="12" spans="1:4" ht="51.75" customHeight="1" x14ac:dyDescent="0.25">
      <c r="A12" s="87" t="s">
        <v>544</v>
      </c>
      <c r="B12" s="44" t="s">
        <v>505</v>
      </c>
    </row>
    <row r="13" spans="1:4" ht="47.25" customHeight="1" x14ac:dyDescent="0.25">
      <c r="A13" s="87" t="s">
        <v>545</v>
      </c>
      <c r="B13" s="44" t="s">
        <v>505</v>
      </c>
    </row>
    <row r="14" spans="1:4" ht="26.25" customHeight="1" x14ac:dyDescent="0.25">
      <c r="A14" s="87" t="s">
        <v>101</v>
      </c>
    </row>
    <row r="15" spans="1:4" x14ac:dyDescent="0.25">
      <c r="B15" s="27"/>
    </row>
    <row r="16" spans="1:4" x14ac:dyDescent="0.25">
      <c r="B16" s="64"/>
    </row>
    <row r="17" spans="2:2" x14ac:dyDescent="0.25">
      <c r="B17" s="64"/>
    </row>
    <row r="18" spans="2:2" x14ac:dyDescent="0.25">
      <c r="B18" s="64"/>
    </row>
    <row r="19" spans="2:2" x14ac:dyDescent="0.25">
      <c r="B19" s="64"/>
    </row>
    <row r="20" spans="2:2" x14ac:dyDescent="0.25">
      <c r="B20" s="64"/>
    </row>
    <row r="21" spans="2:2" x14ac:dyDescent="0.25">
      <c r="B21" s="64"/>
    </row>
    <row r="22" spans="2:2" x14ac:dyDescent="0.25">
      <c r="B22" s="64"/>
    </row>
  </sheetData>
  <mergeCells count="1">
    <mergeCell ref="A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22"/>
  <sheetViews>
    <sheetView topLeftCell="A19" zoomScale="110" zoomScaleNormal="110" workbookViewId="0">
      <selection activeCell="B37" sqref="B37"/>
    </sheetView>
  </sheetViews>
  <sheetFormatPr defaultRowHeight="15" x14ac:dyDescent="0.25"/>
  <cols>
    <col min="1" max="1" width="42.28515625" customWidth="1"/>
    <col min="2" max="2" width="106.85546875" customWidth="1"/>
    <col min="3" max="3" width="10.42578125" customWidth="1"/>
    <col min="4" max="4" width="13.7109375" customWidth="1"/>
    <col min="5" max="5" width="12.140625" customWidth="1"/>
    <col min="6" max="6" width="11.140625" customWidth="1"/>
  </cols>
  <sheetData>
    <row r="1" spans="1:3" x14ac:dyDescent="0.25">
      <c r="A1" t="s">
        <v>549</v>
      </c>
    </row>
    <row r="3" spans="1:3" x14ac:dyDescent="0.25">
      <c r="A3" t="s">
        <v>550</v>
      </c>
      <c r="B3" t="s">
        <v>551</v>
      </c>
    </row>
    <row r="4" spans="1:3" x14ac:dyDescent="0.25">
      <c r="B4" t="s">
        <v>552</v>
      </c>
    </row>
    <row r="5" spans="1:3" x14ac:dyDescent="0.25">
      <c r="A5" s="66" t="s">
        <v>553</v>
      </c>
    </row>
    <row r="6" spans="1:3" x14ac:dyDescent="0.25">
      <c r="A6" t="s">
        <v>554</v>
      </c>
      <c r="B6" t="s">
        <v>555</v>
      </c>
    </row>
    <row r="7" spans="1:3" x14ac:dyDescent="0.25">
      <c r="A7" t="s">
        <v>556</v>
      </c>
      <c r="B7" t="s">
        <v>557</v>
      </c>
    </row>
    <row r="9" spans="1:3" x14ac:dyDescent="0.25">
      <c r="A9" s="66" t="s">
        <v>558</v>
      </c>
      <c r="B9" s="68" t="s">
        <v>559</v>
      </c>
      <c r="C9" s="68" t="s">
        <v>560</v>
      </c>
    </row>
    <row r="10" spans="1:3" x14ac:dyDescent="0.25">
      <c r="A10" s="66"/>
      <c r="B10" t="s">
        <v>561</v>
      </c>
    </row>
    <row r="11" spans="1:3" x14ac:dyDescent="0.25">
      <c r="A11" s="66"/>
      <c r="B11" t="s">
        <v>562</v>
      </c>
    </row>
    <row r="12" spans="1:3" x14ac:dyDescent="0.25">
      <c r="A12" s="66"/>
      <c r="B12" t="s">
        <v>563</v>
      </c>
    </row>
    <row r="14" spans="1:3" x14ac:dyDescent="0.25">
      <c r="A14" s="66" t="s">
        <v>564</v>
      </c>
      <c r="B14" s="68" t="s">
        <v>565</v>
      </c>
      <c r="C14" s="68" t="s">
        <v>560</v>
      </c>
    </row>
    <row r="15" spans="1:3" x14ac:dyDescent="0.25">
      <c r="A15" s="95" t="s">
        <v>566</v>
      </c>
      <c r="B15" t="s">
        <v>567</v>
      </c>
    </row>
    <row r="17" spans="1:3" x14ac:dyDescent="0.25">
      <c r="A17" s="66" t="s">
        <v>85</v>
      </c>
    </row>
    <row r="18" spans="1:3" x14ac:dyDescent="0.25">
      <c r="A18" t="s">
        <v>554</v>
      </c>
      <c r="B18" t="s">
        <v>568</v>
      </c>
      <c r="C18" t="s">
        <v>569</v>
      </c>
    </row>
    <row r="19" spans="1:3" x14ac:dyDescent="0.25">
      <c r="A19" s="95" t="s">
        <v>570</v>
      </c>
      <c r="B19" t="s">
        <v>571</v>
      </c>
      <c r="C19" t="s">
        <v>572</v>
      </c>
    </row>
    <row r="20" spans="1:3" x14ac:dyDescent="0.25">
      <c r="A20" t="s">
        <v>556</v>
      </c>
      <c r="B20" t="s">
        <v>573</v>
      </c>
    </row>
    <row r="22" spans="1:3" x14ac:dyDescent="0.25">
      <c r="A22" s="66" t="s">
        <v>574</v>
      </c>
    </row>
    <row r="23" spans="1:3" x14ac:dyDescent="0.25">
      <c r="A23" t="s">
        <v>554</v>
      </c>
      <c r="B23" t="s">
        <v>575</v>
      </c>
      <c r="C23" t="s">
        <v>576</v>
      </c>
    </row>
    <row r="24" spans="1:3" x14ac:dyDescent="0.25">
      <c r="A24" t="s">
        <v>556</v>
      </c>
      <c r="B24" t="s">
        <v>577</v>
      </c>
    </row>
    <row r="26" spans="1:3" x14ac:dyDescent="0.25">
      <c r="A26" s="66" t="s">
        <v>578</v>
      </c>
    </row>
    <row r="27" spans="1:3" x14ac:dyDescent="0.25">
      <c r="A27" t="s">
        <v>87</v>
      </c>
      <c r="B27" t="s">
        <v>579</v>
      </c>
    </row>
    <row r="28" spans="1:3" x14ac:dyDescent="0.25">
      <c r="A28" t="s">
        <v>88</v>
      </c>
      <c r="B28" t="s">
        <v>579</v>
      </c>
    </row>
    <row r="29" spans="1:3" x14ac:dyDescent="0.25">
      <c r="A29" t="s">
        <v>580</v>
      </c>
      <c r="B29" t="s">
        <v>581</v>
      </c>
    </row>
    <row r="30" spans="1:3" x14ac:dyDescent="0.25">
      <c r="A30" t="s">
        <v>582</v>
      </c>
      <c r="B30" t="s">
        <v>91</v>
      </c>
    </row>
    <row r="31" spans="1:3" x14ac:dyDescent="0.25">
      <c r="A31" t="s">
        <v>583</v>
      </c>
      <c r="B31" t="s">
        <v>92</v>
      </c>
    </row>
    <row r="32" spans="1:3" x14ac:dyDescent="0.25">
      <c r="B32" t="s">
        <v>584</v>
      </c>
    </row>
    <row r="33" spans="1:3" s="68" customFormat="1" x14ac:dyDescent="0.25">
      <c r="A33" s="68" t="s">
        <v>585</v>
      </c>
      <c r="B33" s="68" t="s">
        <v>586</v>
      </c>
    </row>
    <row r="34" spans="1:3" x14ac:dyDescent="0.25">
      <c r="A34" t="s">
        <v>587</v>
      </c>
      <c r="B34" t="s">
        <v>588</v>
      </c>
    </row>
    <row r="35" spans="1:3" x14ac:dyDescent="0.25">
      <c r="A35" t="s">
        <v>86</v>
      </c>
      <c r="B35" t="s">
        <v>589</v>
      </c>
    </row>
    <row r="36" spans="1:3" x14ac:dyDescent="0.25">
      <c r="A36" t="s">
        <v>590</v>
      </c>
      <c r="B36" t="s">
        <v>591</v>
      </c>
    </row>
    <row r="37" spans="1:3" s="68" customFormat="1" x14ac:dyDescent="0.25">
      <c r="A37" s="68" t="s">
        <v>592</v>
      </c>
      <c r="B37" s="68" t="s">
        <v>593</v>
      </c>
    </row>
    <row r="38" spans="1:3" s="68" customFormat="1" x14ac:dyDescent="0.25">
      <c r="A38" s="68" t="s">
        <v>594</v>
      </c>
      <c r="B38" s="68" t="s">
        <v>595</v>
      </c>
    </row>
    <row r="39" spans="1:3" x14ac:dyDescent="0.25">
      <c r="A39" t="s">
        <v>596</v>
      </c>
      <c r="B39" t="s">
        <v>597</v>
      </c>
    </row>
    <row r="40" spans="1:3" x14ac:dyDescent="0.25">
      <c r="A40" t="s">
        <v>598</v>
      </c>
      <c r="B40" t="s">
        <v>599</v>
      </c>
      <c r="C40" t="s">
        <v>600</v>
      </c>
    </row>
    <row r="41" spans="1:3" x14ac:dyDescent="0.25">
      <c r="A41" t="s">
        <v>89</v>
      </c>
      <c r="B41" t="s">
        <v>579</v>
      </c>
    </row>
    <row r="42" spans="1:3" x14ac:dyDescent="0.25">
      <c r="A42" t="s">
        <v>90</v>
      </c>
      <c r="B42" t="s">
        <v>601</v>
      </c>
    </row>
    <row r="43" spans="1:3" x14ac:dyDescent="0.25">
      <c r="A43" s="98" t="s">
        <v>602</v>
      </c>
      <c r="B43" s="98" t="s">
        <v>603</v>
      </c>
      <c r="C43" s="68" t="s">
        <v>604</v>
      </c>
    </row>
    <row r="44" spans="1:3" x14ac:dyDescent="0.25">
      <c r="A44" t="s">
        <v>605</v>
      </c>
      <c r="B44" t="s">
        <v>606</v>
      </c>
    </row>
    <row r="45" spans="1:3" x14ac:dyDescent="0.25">
      <c r="A45" t="s">
        <v>607</v>
      </c>
      <c r="B45" t="s">
        <v>608</v>
      </c>
    </row>
    <row r="46" spans="1:3" s="68" customFormat="1" x14ac:dyDescent="0.25">
      <c r="A46" s="68" t="s">
        <v>609</v>
      </c>
      <c r="B46" s="68" t="s">
        <v>610</v>
      </c>
      <c r="C46" s="68" t="s">
        <v>611</v>
      </c>
    </row>
    <row r="47" spans="1:3" x14ac:dyDescent="0.25">
      <c r="A47" t="s">
        <v>612</v>
      </c>
      <c r="B47" t="s">
        <v>613</v>
      </c>
    </row>
    <row r="48" spans="1:3" s="68" customFormat="1" x14ac:dyDescent="0.25">
      <c r="A48" s="68" t="s">
        <v>96</v>
      </c>
      <c r="B48" s="68" t="s">
        <v>759</v>
      </c>
      <c r="C48" s="68" t="s">
        <v>604</v>
      </c>
    </row>
    <row r="49" spans="1:3" x14ac:dyDescent="0.25">
      <c r="A49" t="s">
        <v>615</v>
      </c>
      <c r="B49" t="s">
        <v>616</v>
      </c>
    </row>
    <row r="50" spans="1:3" x14ac:dyDescent="0.25">
      <c r="A50" t="s">
        <v>617</v>
      </c>
      <c r="B50" t="s">
        <v>618</v>
      </c>
    </row>
    <row r="51" spans="1:3" x14ac:dyDescent="0.25">
      <c r="A51" t="s">
        <v>619</v>
      </c>
      <c r="B51" t="s">
        <v>620</v>
      </c>
    </row>
    <row r="52" spans="1:3" s="68" customFormat="1" x14ac:dyDescent="0.25">
      <c r="A52" s="68" t="s">
        <v>97</v>
      </c>
      <c r="B52" s="68" t="s">
        <v>614</v>
      </c>
      <c r="C52" s="68" t="s">
        <v>604</v>
      </c>
    </row>
    <row r="53" spans="1:3" s="68" customFormat="1" x14ac:dyDescent="0.25">
      <c r="A53" s="68" t="s">
        <v>621</v>
      </c>
      <c r="B53" s="68" t="s">
        <v>622</v>
      </c>
    </row>
    <row r="54" spans="1:3" s="68" customFormat="1" x14ac:dyDescent="0.25">
      <c r="A54" s="68" t="s">
        <v>623</v>
      </c>
      <c r="B54" s="121">
        <v>1.1000000000000001</v>
      </c>
      <c r="C54" s="68" t="s">
        <v>604</v>
      </c>
    </row>
    <row r="55" spans="1:3" s="68" customFormat="1" x14ac:dyDescent="0.25">
      <c r="A55" s="68" t="s">
        <v>624</v>
      </c>
      <c r="B55" s="121">
        <v>1.25</v>
      </c>
      <c r="C55" s="68" t="s">
        <v>604</v>
      </c>
    </row>
    <row r="56" spans="1:3" s="68" customFormat="1" x14ac:dyDescent="0.25">
      <c r="A56" s="68" t="s">
        <v>625</v>
      </c>
      <c r="B56" s="121">
        <v>1</v>
      </c>
      <c r="C56" s="68" t="s">
        <v>604</v>
      </c>
    </row>
    <row r="57" spans="1:3" s="68" customFormat="1" x14ac:dyDescent="0.25">
      <c r="A57" s="68" t="s">
        <v>626</v>
      </c>
      <c r="B57" s="121">
        <v>1</v>
      </c>
      <c r="C57" s="68" t="s">
        <v>604</v>
      </c>
    </row>
    <row r="58" spans="1:3" s="68" customFormat="1" x14ac:dyDescent="0.25">
      <c r="A58" s="68" t="s">
        <v>627</v>
      </c>
      <c r="B58" s="121">
        <v>1.3</v>
      </c>
      <c r="C58" s="68" t="s">
        <v>604</v>
      </c>
    </row>
    <row r="60" spans="1:3" x14ac:dyDescent="0.25">
      <c r="A60" s="66" t="s">
        <v>628</v>
      </c>
    </row>
    <row r="61" spans="1:3" x14ac:dyDescent="0.25">
      <c r="A61" t="s">
        <v>629</v>
      </c>
      <c r="B61" t="s">
        <v>630</v>
      </c>
    </row>
    <row r="62" spans="1:3" x14ac:dyDescent="0.25">
      <c r="A62" t="s">
        <v>93</v>
      </c>
      <c r="B62" t="s">
        <v>631</v>
      </c>
    </row>
    <row r="63" spans="1:3" x14ac:dyDescent="0.25">
      <c r="A63" t="s">
        <v>94</v>
      </c>
      <c r="B63" t="s">
        <v>632</v>
      </c>
    </row>
    <row r="64" spans="1:3" x14ac:dyDescent="0.25">
      <c r="A64" t="s">
        <v>95</v>
      </c>
      <c r="B64" t="s">
        <v>633</v>
      </c>
    </row>
    <row r="65" spans="1:3" x14ac:dyDescent="0.25">
      <c r="A65" t="s">
        <v>634</v>
      </c>
      <c r="B65" t="s">
        <v>616</v>
      </c>
    </row>
    <row r="66" spans="1:3" x14ac:dyDescent="0.25">
      <c r="A66" t="s">
        <v>98</v>
      </c>
      <c r="B66" t="s">
        <v>99</v>
      </c>
    </row>
    <row r="67" spans="1:3" s="68" customFormat="1" x14ac:dyDescent="0.25">
      <c r="A67" s="68" t="s">
        <v>635</v>
      </c>
      <c r="B67" s="68" t="s">
        <v>741</v>
      </c>
      <c r="C67" s="68" t="s">
        <v>604</v>
      </c>
    </row>
    <row r="69" spans="1:3" x14ac:dyDescent="0.25">
      <c r="A69" s="66" t="s">
        <v>636</v>
      </c>
      <c r="B69" t="s">
        <v>637</v>
      </c>
    </row>
    <row r="70" spans="1:3" x14ac:dyDescent="0.25">
      <c r="B70" t="s">
        <v>638</v>
      </c>
    </row>
    <row r="71" spans="1:3" x14ac:dyDescent="0.25">
      <c r="B71" t="s">
        <v>639</v>
      </c>
    </row>
    <row r="73" spans="1:3" x14ac:dyDescent="0.25">
      <c r="A73" s="96"/>
    </row>
    <row r="74" spans="1:3" x14ac:dyDescent="0.25">
      <c r="A74" s="66" t="s">
        <v>640</v>
      </c>
    </row>
    <row r="76" spans="1:3" x14ac:dyDescent="0.25">
      <c r="A76" s="97" t="s">
        <v>641</v>
      </c>
    </row>
    <row r="77" spans="1:3" x14ac:dyDescent="0.25">
      <c r="A77" t="s">
        <v>642</v>
      </c>
      <c r="B77" t="s">
        <v>643</v>
      </c>
    </row>
    <row r="78" spans="1:3" x14ac:dyDescent="0.25">
      <c r="B78" t="s">
        <v>644</v>
      </c>
    </row>
    <row r="79" spans="1:3" x14ac:dyDescent="0.25">
      <c r="A79" t="s">
        <v>645</v>
      </c>
      <c r="B79" t="s">
        <v>646</v>
      </c>
    </row>
    <row r="81" spans="1:3" s="68" customFormat="1" x14ac:dyDescent="0.25">
      <c r="A81" s="99" t="s">
        <v>647</v>
      </c>
      <c r="C81" s="68" t="s">
        <v>560</v>
      </c>
    </row>
    <row r="82" spans="1:3" x14ac:dyDescent="0.25">
      <c r="A82" t="s">
        <v>648</v>
      </c>
    </row>
    <row r="83" spans="1:3" x14ac:dyDescent="0.25">
      <c r="A83" t="s">
        <v>649</v>
      </c>
    </row>
    <row r="84" spans="1:3" x14ac:dyDescent="0.25">
      <c r="A84" t="s">
        <v>650</v>
      </c>
    </row>
    <row r="85" spans="1:3" x14ac:dyDescent="0.25">
      <c r="A85" t="s">
        <v>651</v>
      </c>
    </row>
    <row r="86" spans="1:3" x14ac:dyDescent="0.25">
      <c r="A86" t="s">
        <v>652</v>
      </c>
    </row>
    <row r="87" spans="1:3" x14ac:dyDescent="0.25">
      <c r="A87" t="s">
        <v>653</v>
      </c>
    </row>
    <row r="88" spans="1:3" x14ac:dyDescent="0.25">
      <c r="A88" t="s">
        <v>654</v>
      </c>
    </row>
    <row r="89" spans="1:3" x14ac:dyDescent="0.25">
      <c r="A89" t="s">
        <v>655</v>
      </c>
    </row>
    <row r="90" spans="1:3" x14ac:dyDescent="0.25">
      <c r="A90" t="s">
        <v>656</v>
      </c>
    </row>
    <row r="91" spans="1:3" x14ac:dyDescent="0.25">
      <c r="A91" t="s">
        <v>657</v>
      </c>
    </row>
    <row r="92" spans="1:3" x14ac:dyDescent="0.25">
      <c r="A92" t="s">
        <v>658</v>
      </c>
    </row>
    <row r="93" spans="1:3" x14ac:dyDescent="0.25">
      <c r="A93" t="s">
        <v>659</v>
      </c>
    </row>
    <row r="94" spans="1:3" x14ac:dyDescent="0.25">
      <c r="A94" t="s">
        <v>660</v>
      </c>
    </row>
    <row r="95" spans="1:3" x14ac:dyDescent="0.25">
      <c r="A95" t="s">
        <v>661</v>
      </c>
    </row>
    <row r="96" spans="1:3" x14ac:dyDescent="0.25">
      <c r="A96" t="s">
        <v>662</v>
      </c>
    </row>
    <row r="98" spans="1:6" x14ac:dyDescent="0.25">
      <c r="A98" t="s">
        <v>663</v>
      </c>
      <c r="B98" t="s">
        <v>664</v>
      </c>
    </row>
    <row r="100" spans="1:6" x14ac:dyDescent="0.25">
      <c r="A100" s="66" t="s">
        <v>665</v>
      </c>
      <c r="B100" t="s">
        <v>666</v>
      </c>
    </row>
    <row r="101" spans="1:6" x14ac:dyDescent="0.25">
      <c r="A101" t="s">
        <v>667</v>
      </c>
      <c r="B101" t="s">
        <v>668</v>
      </c>
      <c r="C101" t="s">
        <v>669</v>
      </c>
      <c r="D101" t="s">
        <v>670</v>
      </c>
    </row>
    <row r="102" spans="1:6" x14ac:dyDescent="0.25">
      <c r="A102" t="s">
        <v>671</v>
      </c>
      <c r="B102" t="s">
        <v>668</v>
      </c>
      <c r="D102" t="s">
        <v>672</v>
      </c>
      <c r="E102" t="s">
        <v>673</v>
      </c>
    </row>
    <row r="103" spans="1:6" x14ac:dyDescent="0.25">
      <c r="A103" t="s">
        <v>674</v>
      </c>
      <c r="C103" t="s">
        <v>675</v>
      </c>
      <c r="D103" t="s">
        <v>676</v>
      </c>
      <c r="E103" t="s">
        <v>677</v>
      </c>
    </row>
    <row r="104" spans="1:6" x14ac:dyDescent="0.25">
      <c r="C104" t="s">
        <v>678</v>
      </c>
      <c r="D104" t="s">
        <v>679</v>
      </c>
      <c r="E104" t="s">
        <v>680</v>
      </c>
      <c r="F104" t="s">
        <v>681</v>
      </c>
    </row>
    <row r="105" spans="1:6" x14ac:dyDescent="0.25">
      <c r="A105" t="s">
        <v>682</v>
      </c>
      <c r="B105" t="s">
        <v>683</v>
      </c>
      <c r="E105" t="s">
        <v>684</v>
      </c>
      <c r="F105" t="s">
        <v>685</v>
      </c>
    </row>
    <row r="108" spans="1:6" x14ac:dyDescent="0.25">
      <c r="A108" s="66" t="s">
        <v>686</v>
      </c>
      <c r="B108" t="s">
        <v>687</v>
      </c>
    </row>
    <row r="110" spans="1:6" x14ac:dyDescent="0.25">
      <c r="A110" s="66" t="s">
        <v>688</v>
      </c>
      <c r="B110" t="s">
        <v>687</v>
      </c>
    </row>
    <row r="113" spans="1:2" x14ac:dyDescent="0.25">
      <c r="A113" s="66" t="s">
        <v>689</v>
      </c>
    </row>
    <row r="114" spans="1:2" x14ac:dyDescent="0.25">
      <c r="A114" t="s">
        <v>690</v>
      </c>
      <c r="B114" t="s">
        <v>691</v>
      </c>
    </row>
    <row r="115" spans="1:2" x14ac:dyDescent="0.25">
      <c r="A115" t="s">
        <v>692</v>
      </c>
    </row>
    <row r="116" spans="1:2" x14ac:dyDescent="0.25">
      <c r="A116" t="s">
        <v>693</v>
      </c>
    </row>
    <row r="118" spans="1:2" x14ac:dyDescent="0.25">
      <c r="A118" s="66" t="s">
        <v>694</v>
      </c>
    </row>
    <row r="119" spans="1:2" ht="45" x14ac:dyDescent="0.25">
      <c r="A119" s="91" t="s">
        <v>695</v>
      </c>
      <c r="B119" t="s">
        <v>696</v>
      </c>
    </row>
    <row r="122" spans="1:2" x14ac:dyDescent="0.25">
      <c r="A122" s="66" t="s">
        <v>697</v>
      </c>
      <c r="B122" t="s">
        <v>698</v>
      </c>
    </row>
  </sheetData>
  <pageMargins left="0.7" right="0.7" top="0.75" bottom="0.75" header="0.3" footer="0.3"/>
  <pageSetup scale="56"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17</vt:i4>
      </vt:variant>
    </vt:vector>
  </HeadingPairs>
  <TitlesOfParts>
    <vt:vector size="31" baseType="lpstr">
      <vt:lpstr>Instructions</vt:lpstr>
      <vt:lpstr>Infiltration Rates Reference</vt:lpstr>
      <vt:lpstr>Simulation Assumptions</vt:lpstr>
      <vt:lpstr>Proposed ECMs</vt:lpstr>
      <vt:lpstr>District Heating</vt:lpstr>
      <vt:lpstr>Demolition and New Construction</vt:lpstr>
      <vt:lpstr>Costs</vt:lpstr>
      <vt:lpstr>Planning</vt:lpstr>
      <vt:lpstr>Project team - assumptions</vt:lpstr>
      <vt:lpstr>cl_modelling_assumptions</vt:lpstr>
      <vt:lpstr>Infiltration Rates</vt:lpstr>
      <vt:lpstr>Indexes</vt:lpstr>
      <vt:lpstr>Equipment_Efficiencies</vt:lpstr>
      <vt:lpstr>Schedules</vt:lpstr>
      <vt:lpstr>BuildingData</vt:lpstr>
      <vt:lpstr>BuildingInformation</vt:lpstr>
      <vt:lpstr>CLBuildingTypes</vt:lpstr>
      <vt:lpstr>CLVintages</vt:lpstr>
      <vt:lpstr>ColdLakeBuidingTypes</vt:lpstr>
      <vt:lpstr>ColdLakeBuildingTypes</vt:lpstr>
      <vt:lpstr>EfficiencyVintages</vt:lpstr>
      <vt:lpstr>equipment_efficiencies</vt:lpstr>
      <vt:lpstr>'Infiltration Rates Reference'!InfiltrationBuildingType</vt:lpstr>
      <vt:lpstr>InfiltrationBuildingType</vt:lpstr>
      <vt:lpstr>'Infiltration Rates Reference'!InfiltrationRates</vt:lpstr>
      <vt:lpstr>InfiltrationRates</vt:lpstr>
      <vt:lpstr>'Infiltration Rates Reference'!InfiltrationVintages</vt:lpstr>
      <vt:lpstr>InfiltrationVintages</vt:lpstr>
      <vt:lpstr>osm_file_names</vt:lpstr>
      <vt:lpstr>pump_fan_type</vt:lpstr>
      <vt:lpstr>schedule_names</vt:lpstr>
    </vt:vector>
  </TitlesOfParts>
  <Company>NRCan / RNCan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mmottill</dc:creator>
  <cp:lastModifiedBy>Lopez, Phylroy</cp:lastModifiedBy>
  <cp:lastPrinted>2014-07-18T14:14:40Z</cp:lastPrinted>
  <dcterms:created xsi:type="dcterms:W3CDTF">2014-05-30T17:24:05Z</dcterms:created>
  <dcterms:modified xsi:type="dcterms:W3CDTF">2014-08-15T22:19:14Z</dcterms:modified>
</cp:coreProperties>
</file>