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420" yWindow="-160" windowWidth="9760" windowHeight="11020"/>
  </bookViews>
  <sheets>
    <sheet name="hBN(Bend)" sheetId="1" r:id="rId1"/>
    <sheet name="constant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7" i="1" l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1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3" i="1"/>
  <c r="E22" i="1"/>
  <c r="E21" i="1"/>
  <c r="E20" i="1"/>
  <c r="E19" i="1"/>
  <c r="E18" i="1"/>
  <c r="E17" i="1"/>
  <c r="E16" i="1"/>
  <c r="E24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Q27" i="1" l="1"/>
  <c r="Q29" i="1"/>
  <c r="Q39" i="1"/>
  <c r="Q41" i="1"/>
  <c r="Q51" i="1"/>
  <c r="Q53" i="1"/>
  <c r="Q36" i="1"/>
  <c r="Q37" i="1"/>
  <c r="Q38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16" i="1"/>
  <c r="H21" i="1"/>
  <c r="H22" i="1"/>
  <c r="H23" i="1"/>
  <c r="H33" i="1"/>
  <c r="H34" i="1"/>
  <c r="H35" i="1"/>
  <c r="H45" i="1"/>
  <c r="H46" i="1"/>
  <c r="H47" i="1"/>
  <c r="H19" i="1"/>
  <c r="H20" i="1"/>
  <c r="H30" i="1"/>
  <c r="H31" i="1"/>
  <c r="H32" i="1"/>
  <c r="H42" i="1"/>
  <c r="H43" i="1"/>
  <c r="H44" i="1"/>
  <c r="H54" i="1"/>
  <c r="H55" i="1"/>
  <c r="D17" i="1"/>
  <c r="D18" i="1"/>
  <c r="H18" i="1" s="1"/>
  <c r="D19" i="1"/>
  <c r="D20" i="1"/>
  <c r="D21" i="1"/>
  <c r="D22" i="1"/>
  <c r="D23" i="1"/>
  <c r="D24" i="1"/>
  <c r="H24" i="1" s="1"/>
  <c r="D25" i="1"/>
  <c r="D26" i="1"/>
  <c r="D27" i="1"/>
  <c r="D28" i="1"/>
  <c r="D29" i="1"/>
  <c r="D30" i="1"/>
  <c r="D31" i="1"/>
  <c r="D32" i="1"/>
  <c r="D33" i="1"/>
  <c r="D34" i="1"/>
  <c r="D35" i="1"/>
  <c r="D36" i="1"/>
  <c r="H36" i="1" s="1"/>
  <c r="D37" i="1"/>
  <c r="D38" i="1"/>
  <c r="D39" i="1"/>
  <c r="D40" i="1"/>
  <c r="D41" i="1"/>
  <c r="H41" i="1" s="1"/>
  <c r="D42" i="1"/>
  <c r="D43" i="1"/>
  <c r="D44" i="1"/>
  <c r="D45" i="1"/>
  <c r="D46" i="1"/>
  <c r="D47" i="1"/>
  <c r="D48" i="1"/>
  <c r="H48" i="1" s="1"/>
  <c r="D49" i="1"/>
  <c r="D50" i="1"/>
  <c r="D51" i="1"/>
  <c r="D52" i="1"/>
  <c r="H52" i="1" s="1"/>
  <c r="D53" i="1"/>
  <c r="D54" i="1"/>
  <c r="D55" i="1"/>
  <c r="D16" i="1"/>
  <c r="H16" i="1" s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16" i="1"/>
  <c r="P47" i="1" l="1"/>
  <c r="Q47" i="1"/>
  <c r="P35" i="1"/>
  <c r="Q35" i="1"/>
  <c r="P23" i="1"/>
  <c r="Q23" i="1"/>
  <c r="P46" i="1"/>
  <c r="Q46" i="1"/>
  <c r="P34" i="1"/>
  <c r="Q34" i="1"/>
  <c r="P22" i="1"/>
  <c r="Q22" i="1"/>
  <c r="P45" i="1"/>
  <c r="Q45" i="1"/>
  <c r="P33" i="1"/>
  <c r="Q33" i="1"/>
  <c r="P21" i="1"/>
  <c r="Q21" i="1"/>
  <c r="P44" i="1"/>
  <c r="Q44" i="1"/>
  <c r="P32" i="1"/>
  <c r="Q32" i="1"/>
  <c r="P20" i="1"/>
  <c r="Q20" i="1"/>
  <c r="P55" i="1"/>
  <c r="Q55" i="1"/>
  <c r="P43" i="1"/>
  <c r="Q43" i="1"/>
  <c r="P31" i="1"/>
  <c r="Q31" i="1"/>
  <c r="P19" i="1"/>
  <c r="Q19" i="1"/>
  <c r="P54" i="1"/>
  <c r="Q54" i="1"/>
  <c r="P42" i="1"/>
  <c r="Q42" i="1"/>
  <c r="P30" i="1"/>
  <c r="Q30" i="1"/>
  <c r="P50" i="1"/>
  <c r="P26" i="1"/>
  <c r="P49" i="1"/>
  <c r="P48" i="1"/>
  <c r="P24" i="1"/>
  <c r="H51" i="1"/>
  <c r="P53" i="1"/>
  <c r="P41" i="1"/>
  <c r="P29" i="1"/>
  <c r="P25" i="1"/>
  <c r="H53" i="1"/>
  <c r="H28" i="1"/>
  <c r="P52" i="1"/>
  <c r="P40" i="1"/>
  <c r="P28" i="1"/>
  <c r="Q26" i="1"/>
  <c r="Q25" i="1"/>
  <c r="H29" i="1"/>
  <c r="Q48" i="1"/>
  <c r="H40" i="1"/>
  <c r="P51" i="1"/>
  <c r="P39" i="1"/>
  <c r="P27" i="1"/>
  <c r="Q52" i="1"/>
  <c r="Q40" i="1"/>
  <c r="Q28" i="1"/>
  <c r="P38" i="1"/>
  <c r="P37" i="1"/>
  <c r="P36" i="1"/>
  <c r="H26" i="1"/>
  <c r="Q50" i="1"/>
  <c r="Q49" i="1"/>
  <c r="Q24" i="1"/>
  <c r="H39" i="1"/>
  <c r="H27" i="1"/>
  <c r="H50" i="1"/>
  <c r="H38" i="1"/>
  <c r="H49" i="1"/>
  <c r="H37" i="1"/>
  <c r="H25" i="1"/>
  <c r="P18" i="1"/>
  <c r="Q18" i="1"/>
  <c r="P17" i="1"/>
  <c r="Q17" i="1"/>
  <c r="H17" i="1"/>
  <c r="P16" i="1"/>
  <c r="Q16" i="1"/>
</calcChain>
</file>

<file path=xl/sharedStrings.xml><?xml version="1.0" encoding="utf-8"?>
<sst xmlns="http://schemas.openxmlformats.org/spreadsheetml/2006/main" count="24" uniqueCount="24">
  <si>
    <t>Degrees</t>
  </si>
  <si>
    <t>Rad</t>
  </si>
  <si>
    <t>cos</t>
  </si>
  <si>
    <t>sin</t>
  </si>
  <si>
    <t>X(a1)</t>
  </si>
  <si>
    <t>X(a2)</t>
  </si>
  <si>
    <t>Y(a2)</t>
  </si>
  <si>
    <t>X(N)</t>
  </si>
  <si>
    <t>Y(N)</t>
  </si>
  <si>
    <t>Total Energy(Ry)</t>
  </si>
  <si>
    <t>Total Energy(eV)</t>
  </si>
  <si>
    <t>X(rad)</t>
  </si>
  <si>
    <t>Deg*2</t>
  </si>
  <si>
    <t>X(Deg)</t>
  </si>
  <si>
    <t>ka</t>
  </si>
  <si>
    <t>ka'</t>
  </si>
  <si>
    <t>-X(rad)</t>
  </si>
  <si>
    <t>-X(Deg)</t>
  </si>
  <si>
    <t>bohr</t>
  </si>
  <si>
    <t>Å</t>
  </si>
  <si>
    <t>Ryberg</t>
  </si>
  <si>
    <t>eV</t>
  </si>
  <si>
    <t>Model [eV]</t>
  </si>
  <si>
    <t>EnergyDifferenceRing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</si>
</sst>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99666080162823"/>
          <c:y val="6.4229444363968977E-2"/>
          <c:w val="0.72641583729687309"/>
          <c:h val="0.66816988765928453"/>
        </c:manualLayout>
      </c:layout>
      <c:scatterChart>
        <c:scatterStyle val="lineMarker"/>
        <c:varyColors val="0"/>
        <c:ser>
          <c:idx val="0"/>
          <c:order val="0"/>
          <c:tx>
            <c:strRef>
              <c:f>'hBN(Bend)'!$L$15</c:f>
              <c:strCache>
                <c:ptCount val="1"/>
                <c:pt idx="0">
                  <c:v>EnergyDifferenceRing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'hBN(Bend)'!$P$16:$P$55</c:f>
              <c:numCache>
                <c:formatCode>General</c:formatCode>
                <c:ptCount val="40"/>
                <c:pt idx="0">
                  <c:v>0.79970986326380156</c:v>
                </c:pt>
                <c:pt idx="1">
                  <c:v>0.75972437010061156</c:v>
                </c:pt>
                <c:pt idx="2">
                  <c:v>0.71973887693742133</c:v>
                </c:pt>
                <c:pt idx="3">
                  <c:v>0.67975338377423133</c:v>
                </c:pt>
                <c:pt idx="4">
                  <c:v>0.63976789061104133</c:v>
                </c:pt>
                <c:pt idx="5">
                  <c:v>0.59978239744785111</c:v>
                </c:pt>
                <c:pt idx="6">
                  <c:v>0.55979690428466111</c:v>
                </c:pt>
                <c:pt idx="7">
                  <c:v>0.51981141112147089</c:v>
                </c:pt>
                <c:pt idx="8">
                  <c:v>0.47982591795828089</c:v>
                </c:pt>
                <c:pt idx="9">
                  <c:v>0.43984042479509067</c:v>
                </c:pt>
                <c:pt idx="10">
                  <c:v>0.39985493163190067</c:v>
                </c:pt>
                <c:pt idx="11">
                  <c:v>0.35986943846871067</c:v>
                </c:pt>
                <c:pt idx="12">
                  <c:v>0.31988394530552067</c:v>
                </c:pt>
                <c:pt idx="13">
                  <c:v>0.27989845214233045</c:v>
                </c:pt>
                <c:pt idx="14">
                  <c:v>0.23991295897914022</c:v>
                </c:pt>
                <c:pt idx="15">
                  <c:v>0.19992746581595022</c:v>
                </c:pt>
                <c:pt idx="16">
                  <c:v>0.15994197265276022</c:v>
                </c:pt>
                <c:pt idx="17">
                  <c:v>0.11995647948957022</c:v>
                </c:pt>
                <c:pt idx="18">
                  <c:v>7.997098632638E-2</c:v>
                </c:pt>
                <c:pt idx="19">
                  <c:v>3.998549316319E-2</c:v>
                </c:pt>
                <c:pt idx="20">
                  <c:v>-3.9985493163190444E-2</c:v>
                </c:pt>
                <c:pt idx="21">
                  <c:v>-7.9970986326380444E-2</c:v>
                </c:pt>
                <c:pt idx="22">
                  <c:v>-0.11995647948956689</c:v>
                </c:pt>
                <c:pt idx="23">
                  <c:v>-0.15994197265276044</c:v>
                </c:pt>
                <c:pt idx="24">
                  <c:v>-0.19992746581594734</c:v>
                </c:pt>
                <c:pt idx="25">
                  <c:v>-0.23991295897913734</c:v>
                </c:pt>
                <c:pt idx="26">
                  <c:v>-0.27989845214232734</c:v>
                </c:pt>
                <c:pt idx="27">
                  <c:v>-0.31988394530551734</c:v>
                </c:pt>
                <c:pt idx="28">
                  <c:v>-0.35986943846870734</c:v>
                </c:pt>
                <c:pt idx="29">
                  <c:v>-0.39985493163189778</c:v>
                </c:pt>
                <c:pt idx="30">
                  <c:v>-0.43984042479508778</c:v>
                </c:pt>
                <c:pt idx="31">
                  <c:v>-0.47982591795827778</c:v>
                </c:pt>
                <c:pt idx="32">
                  <c:v>-0.51981141112146778</c:v>
                </c:pt>
                <c:pt idx="33">
                  <c:v>-0.55979690428465823</c:v>
                </c:pt>
                <c:pt idx="34">
                  <c:v>-0.59978239744784823</c:v>
                </c:pt>
                <c:pt idx="35">
                  <c:v>-0.63976789061103823</c:v>
                </c:pt>
                <c:pt idx="36">
                  <c:v>-0.67975338377422823</c:v>
                </c:pt>
                <c:pt idx="37">
                  <c:v>-0.71973887693741823</c:v>
                </c:pt>
                <c:pt idx="38">
                  <c:v>-0.75972437010060823</c:v>
                </c:pt>
                <c:pt idx="39">
                  <c:v>-0.79970986326379823</c:v>
                </c:pt>
              </c:numCache>
            </c:numRef>
          </c:xVal>
          <c:yVal>
            <c:numRef>
              <c:f>'hBN(Bend)'!$L$16:$L$55</c:f>
              <c:numCache>
                <c:formatCode>General</c:formatCode>
                <c:ptCount val="40"/>
                <c:pt idx="0">
                  <c:v>6.1803209618589108</c:v>
                </c:pt>
                <c:pt idx="1">
                  <c:v>5.7474178020529507</c:v>
                </c:pt>
                <c:pt idx="2">
                  <c:v>5.1894178133790092</c:v>
                </c:pt>
                <c:pt idx="3">
                  <c:v>4.6379763182499119</c:v>
                </c:pt>
                <c:pt idx="4">
                  <c:v>4.1194078366120266</c:v>
                </c:pt>
                <c:pt idx="5">
                  <c:v>3.6473956249542425</c:v>
                </c:pt>
                <c:pt idx="6">
                  <c:v>3.1704969247134613</c:v>
                </c:pt>
                <c:pt idx="7">
                  <c:v>2.7231206973026474</c:v>
                </c:pt>
                <c:pt idx="8">
                  <c:v>2.287234350842823</c:v>
                </c:pt>
                <c:pt idx="9">
                  <c:v>1.8835748829924341</c:v>
                </c:pt>
                <c:pt idx="10">
                  <c:v>1.5155192294782864</c:v>
                </c:pt>
                <c:pt idx="11">
                  <c:v>1.1944013498838331</c:v>
                </c:pt>
                <c:pt idx="12">
                  <c:v>0.91971021396761898</c:v>
                </c:pt>
                <c:pt idx="13">
                  <c:v>0.68719934546174954</c:v>
                </c:pt>
                <c:pt idx="14">
                  <c:v>0.49347507362335818</c:v>
                </c:pt>
                <c:pt idx="15">
                  <c:v>0.33539216786425641</c:v>
                </c:pt>
                <c:pt idx="16">
                  <c:v>0.21036268723105422</c:v>
                </c:pt>
                <c:pt idx="17">
                  <c:v>0.11612658823639777</c:v>
                </c:pt>
                <c:pt idx="18">
                  <c:v>5.0747098919032396E-2</c:v>
                </c:pt>
                <c:pt idx="19">
                  <c:v>1.2525955308888115E-2</c:v>
                </c:pt>
                <c:pt idx="20">
                  <c:v>1.2154519590239943E-2</c:v>
                </c:pt>
                <c:pt idx="21">
                  <c:v>4.7751395017598952E-2</c:v>
                </c:pt>
                <c:pt idx="22">
                  <c:v>0.1059595898830139</c:v>
                </c:pt>
                <c:pt idx="23">
                  <c:v>0.18602072224700805</c:v>
                </c:pt>
                <c:pt idx="24">
                  <c:v>0.28729600430801838</c:v>
                </c:pt>
                <c:pt idx="25">
                  <c:v>0.40919821388229138</c:v>
                </c:pt>
                <c:pt idx="26">
                  <c:v>0.55119822514211592</c:v>
                </c:pt>
                <c:pt idx="27">
                  <c:v>0.71274718398922232</c:v>
                </c:pt>
                <c:pt idx="28">
                  <c:v>0.89326208600812151</c:v>
                </c:pt>
                <c:pt idx="29">
                  <c:v>1.0921638724375953</c:v>
                </c:pt>
                <c:pt idx="30">
                  <c:v>1.3085893974175633</c:v>
                </c:pt>
                <c:pt idx="31">
                  <c:v>1.5414857155170694</c:v>
                </c:pt>
                <c:pt idx="32">
                  <c:v>1.7895183792901435</c:v>
                </c:pt>
                <c:pt idx="33">
                  <c:v>2.0509296678402507</c:v>
                </c:pt>
                <c:pt idx="34">
                  <c:v>2.3236229421844428</c:v>
                </c:pt>
                <c:pt idx="35">
                  <c:v>2.604843319381871</c:v>
                </c:pt>
                <c:pt idx="36">
                  <c:v>2.8913754994686087</c:v>
                </c:pt>
                <c:pt idx="37">
                  <c:v>3.17967914221299</c:v>
                </c:pt>
                <c:pt idx="38">
                  <c:v>3.4659036973328057</c:v>
                </c:pt>
                <c:pt idx="39">
                  <c:v>3.7463018818389173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'hBN(Bend)'!$R$15</c:f>
              <c:strCache>
                <c:ptCount val="1"/>
                <c:pt idx="0">
                  <c:v>Model [eV]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'hBN(Bend)'!$P$16:$P$55</c:f>
              <c:numCache>
                <c:formatCode>General</c:formatCode>
                <c:ptCount val="40"/>
                <c:pt idx="0">
                  <c:v>0.79970986326380156</c:v>
                </c:pt>
                <c:pt idx="1">
                  <c:v>0.75972437010061156</c:v>
                </c:pt>
                <c:pt idx="2">
                  <c:v>0.71973887693742133</c:v>
                </c:pt>
                <c:pt idx="3">
                  <c:v>0.67975338377423133</c:v>
                </c:pt>
                <c:pt idx="4">
                  <c:v>0.63976789061104133</c:v>
                </c:pt>
                <c:pt idx="5">
                  <c:v>0.59978239744785111</c:v>
                </c:pt>
                <c:pt idx="6">
                  <c:v>0.55979690428466111</c:v>
                </c:pt>
                <c:pt idx="7">
                  <c:v>0.51981141112147089</c:v>
                </c:pt>
                <c:pt idx="8">
                  <c:v>0.47982591795828089</c:v>
                </c:pt>
                <c:pt idx="9">
                  <c:v>0.43984042479509067</c:v>
                </c:pt>
                <c:pt idx="10">
                  <c:v>0.39985493163190067</c:v>
                </c:pt>
                <c:pt idx="11">
                  <c:v>0.35986943846871067</c:v>
                </c:pt>
                <c:pt idx="12">
                  <c:v>0.31988394530552067</c:v>
                </c:pt>
                <c:pt idx="13">
                  <c:v>0.27989845214233045</c:v>
                </c:pt>
                <c:pt idx="14">
                  <c:v>0.23991295897914022</c:v>
                </c:pt>
                <c:pt idx="15">
                  <c:v>0.19992746581595022</c:v>
                </c:pt>
                <c:pt idx="16">
                  <c:v>0.15994197265276022</c:v>
                </c:pt>
                <c:pt idx="17">
                  <c:v>0.11995647948957022</c:v>
                </c:pt>
                <c:pt idx="18">
                  <c:v>7.997098632638E-2</c:v>
                </c:pt>
                <c:pt idx="19">
                  <c:v>3.998549316319E-2</c:v>
                </c:pt>
                <c:pt idx="20">
                  <c:v>-3.9985493163190444E-2</c:v>
                </c:pt>
                <c:pt idx="21">
                  <c:v>-7.9970986326380444E-2</c:v>
                </c:pt>
                <c:pt idx="22">
                  <c:v>-0.11995647948956689</c:v>
                </c:pt>
                <c:pt idx="23">
                  <c:v>-0.15994197265276044</c:v>
                </c:pt>
                <c:pt idx="24">
                  <c:v>-0.19992746581594734</c:v>
                </c:pt>
                <c:pt idx="25">
                  <c:v>-0.23991295897913734</c:v>
                </c:pt>
                <c:pt idx="26">
                  <c:v>-0.27989845214232734</c:v>
                </c:pt>
                <c:pt idx="27">
                  <c:v>-0.31988394530551734</c:v>
                </c:pt>
                <c:pt idx="28">
                  <c:v>-0.35986943846870734</c:v>
                </c:pt>
                <c:pt idx="29">
                  <c:v>-0.39985493163189778</c:v>
                </c:pt>
                <c:pt idx="30">
                  <c:v>-0.43984042479508778</c:v>
                </c:pt>
                <c:pt idx="31">
                  <c:v>-0.47982591795827778</c:v>
                </c:pt>
                <c:pt idx="32">
                  <c:v>-0.51981141112146778</c:v>
                </c:pt>
                <c:pt idx="33">
                  <c:v>-0.55979690428465823</c:v>
                </c:pt>
                <c:pt idx="34">
                  <c:v>-0.59978239744784823</c:v>
                </c:pt>
                <c:pt idx="35">
                  <c:v>-0.63976789061103823</c:v>
                </c:pt>
                <c:pt idx="36">
                  <c:v>-0.67975338377422823</c:v>
                </c:pt>
                <c:pt idx="37">
                  <c:v>-0.71973887693741823</c:v>
                </c:pt>
                <c:pt idx="38">
                  <c:v>-0.75972437010060823</c:v>
                </c:pt>
                <c:pt idx="39">
                  <c:v>-0.79970986326379823</c:v>
                </c:pt>
              </c:numCache>
            </c:numRef>
          </c:xVal>
          <c:yVal>
            <c:numRef>
              <c:f>'hBN(Bend)'!$R$16:$R$55</c:f>
              <c:numCache>
                <c:formatCode>General</c:formatCode>
                <c:ptCount val="40"/>
                <c:pt idx="0">
                  <c:v>6.5195717938971658</c:v>
                </c:pt>
                <c:pt idx="1">
                  <c:v>5.8221775622784362</c:v>
                </c:pt>
                <c:pt idx="2">
                  <c:v>5.1700362108115074</c:v>
                </c:pt>
                <c:pt idx="3">
                  <c:v>4.5621216566978262</c:v>
                </c:pt>
                <c:pt idx="4">
                  <c:v>3.9974078171388179</c:v>
                </c:pt>
                <c:pt idx="5">
                  <c:v>3.474868609335914</c:v>
                </c:pt>
                <c:pt idx="6">
                  <c:v>2.9934779504905547</c:v>
                </c:pt>
                <c:pt idx="7">
                  <c:v>2.5522097578041665</c:v>
                </c:pt>
                <c:pt idx="8">
                  <c:v>2.1500379484781886</c:v>
                </c:pt>
                <c:pt idx="9">
                  <c:v>1.78593643971405</c:v>
                </c:pt>
                <c:pt idx="10">
                  <c:v>1.4588791487131878</c:v>
                </c:pt>
                <c:pt idx="11">
                  <c:v>1.1678399926770331</c:v>
                </c:pt>
                <c:pt idx="12">
                  <c:v>0.9117928888070197</c:v>
                </c:pt>
                <c:pt idx="13">
                  <c:v>0.68971175430457976</c:v>
                </c:pt>
                <c:pt idx="14">
                  <c:v>0.50057050637114797</c:v>
                </c:pt>
                <c:pt idx="15">
                  <c:v>0.34334306220815874</c:v>
                </c:pt>
                <c:pt idx="16">
                  <c:v>0.21700333901704405</c:v>
                </c:pt>
                <c:pt idx="17">
                  <c:v>0.12052525399923746</c:v>
                </c:pt>
                <c:pt idx="18">
                  <c:v>5.2882724356172042E-2</c:v>
                </c:pt>
                <c:pt idx="19">
                  <c:v>1.3049667289281908E-2</c:v>
                </c:pt>
                <c:pt idx="20">
                  <c:v>1.2707639689759985E-2</c:v>
                </c:pt>
                <c:pt idx="21">
                  <c:v>5.0146503559994962E-2</c:v>
                </c:pt>
                <c:pt idx="22">
                  <c:v>0.11129050881213187</c:v>
                </c:pt>
                <c:pt idx="23">
                  <c:v>0.19511357264762344</c:v>
                </c:pt>
                <c:pt idx="24">
                  <c:v>0.30058961226787473</c:v>
                </c:pt>
                <c:pt idx="25">
                  <c:v>0.42669254487434199</c:v>
                </c:pt>
                <c:pt idx="26">
                  <c:v>0.5723962876684513</c:v>
                </c:pt>
                <c:pt idx="27">
                  <c:v>0.73667475785163594</c:v>
                </c:pt>
                <c:pt idx="28">
                  <c:v>0.91850187262532934</c:v>
                </c:pt>
                <c:pt idx="29">
                  <c:v>1.1168515491909674</c:v>
                </c:pt>
                <c:pt idx="30">
                  <c:v>1.3306977047499788</c:v>
                </c:pt>
                <c:pt idx="31">
                  <c:v>1.5590142565037992</c:v>
                </c:pt>
                <c:pt idx="32">
                  <c:v>1.8007751216538619</c:v>
                </c:pt>
                <c:pt idx="33">
                  <c:v>2.0549542174016033</c:v>
                </c:pt>
                <c:pt idx="34">
                  <c:v>2.3205254609484509</c:v>
                </c:pt>
                <c:pt idx="35">
                  <c:v>2.5964627694958411</c:v>
                </c:pt>
                <c:pt idx="36">
                  <c:v>2.8817400602452068</c:v>
                </c:pt>
                <c:pt idx="37">
                  <c:v>3.1753312503979823</c:v>
                </c:pt>
                <c:pt idx="38">
                  <c:v>3.4762102571555999</c:v>
                </c:pt>
                <c:pt idx="39">
                  <c:v>3.7833509977194941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35104"/>
        <c:axId val="137941376"/>
      </c:scatterChart>
      <c:valAx>
        <c:axId val="137935104"/>
        <c:scaling>
          <c:orientation val="minMax"/>
          <c:max val="1"/>
          <c:min val="-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[rad]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941376"/>
        <c:crosses val="autoZero"/>
        <c:crossBetween val="midCat"/>
      </c:valAx>
      <c:valAx>
        <c:axId val="1379413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Bend</a:t>
                </a:r>
                <a:r>
                  <a:rPr lang="en-US" baseline="0"/>
                  <a:t> Energy per ring [eV]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935104"/>
        <c:crossesAt val="-1"/>
        <c:crossBetween val="midCat"/>
      </c:valAx>
    </c:plotArea>
    <c:legend>
      <c:legendPos val="r"/>
      <c:layout>
        <c:manualLayout>
          <c:xMode val="edge"/>
          <c:yMode val="edge"/>
          <c:x val="0.20004853491674193"/>
          <c:y val="7.720634122387697E-2"/>
          <c:w val="0.47512069188072803"/>
          <c:h val="0.2092237640107029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226786</xdr:colOff>
      <xdr:row>11</xdr:row>
      <xdr:rowOff>163287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R55"/>
  <sheetViews>
    <sheetView tabSelected="1" zoomScaleNormal="100" workbookViewId="0"/>
  </sheetViews>
  <sheetFormatPr defaultRowHeight="14.5" x14ac:dyDescent="0.35"/>
  <cols>
    <col min="1" max="16384" width="8.7265625" style="2"/>
  </cols>
  <sheetData>
    <row r="12" spans="1:18" x14ac:dyDescent="0.35">
      <c r="Q12" s="2" t="s">
        <v>14</v>
      </c>
      <c r="R12" s="2">
        <v>5.37</v>
      </c>
    </row>
    <row r="13" spans="1:18" x14ac:dyDescent="0.35">
      <c r="Q13" s="2" t="s">
        <v>15</v>
      </c>
      <c r="R13" s="2">
        <v>5.35</v>
      </c>
    </row>
    <row r="15" spans="1:18" x14ac:dyDescent="0.35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23</v>
      </c>
      <c r="M15" s="3" t="s">
        <v>12</v>
      </c>
      <c r="N15" s="4" t="s">
        <v>16</v>
      </c>
      <c r="O15" s="4" t="s">
        <v>17</v>
      </c>
      <c r="P15" s="4" t="s">
        <v>11</v>
      </c>
      <c r="Q15" s="4" t="s">
        <v>13</v>
      </c>
      <c r="R15" s="3" t="s">
        <v>22</v>
      </c>
    </row>
    <row r="16" spans="1:18" x14ac:dyDescent="0.35">
      <c r="A16" s="2">
        <v>37.090000000000003</v>
      </c>
      <c r="B16" s="2">
        <f>RADIANS(A16)</f>
        <v>0.64734261956469685</v>
      </c>
      <c r="C16" s="2">
        <f>COS(B16)</f>
        <v>0.79768919633140101</v>
      </c>
      <c r="D16" s="2">
        <f>SIN(B16)</f>
        <v>0.60306877390241631</v>
      </c>
      <c r="E16" s="2">
        <f t="shared" ref="E16:E23" si="0">D16*2/SQRT(3)</f>
        <v>0.69636383790483525</v>
      </c>
      <c r="F16" s="2">
        <f>SQRT(3)/2*D16</f>
        <v>0.52227287842862635</v>
      </c>
      <c r="G16" s="2">
        <f>SQRT(3)/3*(1+C16)</f>
        <v>1.0378963414212163</v>
      </c>
      <c r="H16" s="2">
        <f>F16</f>
        <v>0.52227287842862635</v>
      </c>
      <c r="I16" s="2">
        <f>G16-SQRT(3)/3</f>
        <v>0.46054607223159061</v>
      </c>
      <c r="J16" s="2">
        <v>39.410635450000001</v>
      </c>
      <c r="K16" s="2">
        <f>J16*constant!$B$2</f>
        <v>536.20943945057468</v>
      </c>
      <c r="L16" s="2">
        <f>39.8648803*constant!$B$2-K16</f>
        <v>6.1803209618589108</v>
      </c>
      <c r="M16" s="2">
        <f>B16*2</f>
        <v>1.2946852391293937</v>
      </c>
      <c r="N16" s="2">
        <f>M16-RADIANS(120)</f>
        <v>-0.79970986326380156</v>
      </c>
      <c r="O16" s="2">
        <f>DEGREES(N16)</f>
        <v>-45.819999999999986</v>
      </c>
      <c r="P16" s="2">
        <f>-N16</f>
        <v>0.79970986326380156</v>
      </c>
      <c r="Q16" s="2">
        <f>-O16</f>
        <v>45.819999999999986</v>
      </c>
      <c r="R16" s="2">
        <f>3/2*$R$12*P16^2+0.5*$R$13*P16^3</f>
        <v>6.5195717938971658</v>
      </c>
    </row>
    <row r="17" spans="1:18" x14ac:dyDescent="0.35">
      <c r="A17" s="2">
        <v>38.235500000000002</v>
      </c>
      <c r="B17" s="2">
        <f t="shared" ref="B17:B55" si="1">RADIANS(A17)</f>
        <v>0.66733536614629185</v>
      </c>
      <c r="C17" s="2">
        <f t="shared" ref="C17:C55" si="2">COS(B17)</f>
        <v>0.7854735815339644</v>
      </c>
      <c r="D17" s="2">
        <f t="shared" ref="D17:D55" si="3">SIN(B17)</f>
        <v>0.61889518717809289</v>
      </c>
      <c r="E17" s="2">
        <f t="shared" si="0"/>
        <v>0.7146386058348716</v>
      </c>
      <c r="F17" s="2">
        <f t="shared" ref="F17:F55" si="4">SQRT(3)/2*D17</f>
        <v>0.53597895437615362</v>
      </c>
      <c r="G17" s="2">
        <f t="shared" ref="G17:G55" si="5">SQRT(3)/3*(1+C17)</f>
        <v>1.0308436529295995</v>
      </c>
      <c r="H17" s="2">
        <f t="shared" ref="H17:H55" si="6">F17</f>
        <v>0.53597895437615362</v>
      </c>
      <c r="I17" s="2">
        <f t="shared" ref="I17:I55" si="7">G17-SQRT(3)/3</f>
        <v>0.45349338373997372</v>
      </c>
      <c r="J17" s="2">
        <v>39.442453219999997</v>
      </c>
      <c r="K17" s="2">
        <f>J17*constant!$B$2</f>
        <v>536.64234261038064</v>
      </c>
      <c r="L17" s="2">
        <f>39.8648803*constant!$B$2-K17</f>
        <v>5.7474178020529507</v>
      </c>
      <c r="M17" s="2">
        <f t="shared" ref="M17:M55" si="8">B17*2</f>
        <v>1.3346707322925837</v>
      </c>
      <c r="N17" s="2">
        <f t="shared" ref="N17:N55" si="9">M17-RADIANS(120)</f>
        <v>-0.75972437010061156</v>
      </c>
      <c r="O17" s="2">
        <f t="shared" ref="O17:O55" si="10">DEGREES(N17)</f>
        <v>-43.528999999999989</v>
      </c>
      <c r="P17" s="2">
        <f t="shared" ref="P17:P55" si="11">-N17</f>
        <v>0.75972437010061156</v>
      </c>
      <c r="Q17" s="2">
        <f t="shared" ref="Q17:Q55" si="12">-O17</f>
        <v>43.528999999999989</v>
      </c>
      <c r="R17" s="2">
        <f t="shared" ref="R17:R55" si="13">3/2*$R$12*P17^2+0.5*$R$13*P17^3</f>
        <v>5.8221775622784362</v>
      </c>
    </row>
    <row r="18" spans="1:18" x14ac:dyDescent="0.35">
      <c r="A18" s="2">
        <v>39.381</v>
      </c>
      <c r="B18" s="2">
        <f t="shared" si="1"/>
        <v>0.68732811272788696</v>
      </c>
      <c r="C18" s="2">
        <f t="shared" si="2"/>
        <v>0.77294401561498705</v>
      </c>
      <c r="D18" s="2">
        <f t="shared" si="3"/>
        <v>0.63447423015042825</v>
      </c>
      <c r="E18" s="2">
        <f t="shared" si="0"/>
        <v>0.73262773514246071</v>
      </c>
      <c r="F18" s="2">
        <f t="shared" si="4"/>
        <v>0.54947080135684545</v>
      </c>
      <c r="G18" s="2">
        <f t="shared" si="5"/>
        <v>1.0236097046734487</v>
      </c>
      <c r="H18" s="2">
        <f t="shared" si="6"/>
        <v>0.54947080135684545</v>
      </c>
      <c r="I18" s="2">
        <f t="shared" si="7"/>
        <v>0.44625943548382296</v>
      </c>
      <c r="J18" s="2">
        <v>39.483465430000003</v>
      </c>
      <c r="K18" s="2">
        <f>J18*constant!$B$2</f>
        <v>537.20034259905458</v>
      </c>
      <c r="L18" s="2">
        <f>39.8648803*constant!$B$2-K18</f>
        <v>5.1894178133790092</v>
      </c>
      <c r="M18" s="2">
        <f t="shared" si="8"/>
        <v>1.3746562254557739</v>
      </c>
      <c r="N18" s="2">
        <f t="shared" si="9"/>
        <v>-0.71973887693742133</v>
      </c>
      <c r="O18" s="2">
        <f t="shared" si="10"/>
        <v>-41.237999999999985</v>
      </c>
      <c r="P18" s="2">
        <f t="shared" si="11"/>
        <v>0.71973887693742133</v>
      </c>
      <c r="Q18" s="2">
        <f t="shared" si="12"/>
        <v>41.237999999999985</v>
      </c>
      <c r="R18" s="2">
        <f t="shared" si="13"/>
        <v>5.1700362108115074</v>
      </c>
    </row>
    <row r="19" spans="1:18" x14ac:dyDescent="0.35">
      <c r="A19" s="2">
        <v>40.526499999999999</v>
      </c>
      <c r="B19" s="2">
        <f t="shared" si="1"/>
        <v>0.70732085930948196</v>
      </c>
      <c r="C19" s="2">
        <f t="shared" si="2"/>
        <v>0.76010550659939224</v>
      </c>
      <c r="D19" s="2">
        <f t="shared" si="3"/>
        <v>0.64979967592888288</v>
      </c>
      <c r="E19" s="2">
        <f t="shared" si="0"/>
        <v>0.75032403563374428</v>
      </c>
      <c r="F19" s="2">
        <f t="shared" si="4"/>
        <v>0.56274302672530818</v>
      </c>
      <c r="G19" s="2">
        <f t="shared" si="5"/>
        <v>1.0161973880373016</v>
      </c>
      <c r="H19" s="2">
        <f t="shared" si="6"/>
        <v>0.56274302672530818</v>
      </c>
      <c r="I19" s="2">
        <f t="shared" si="7"/>
        <v>0.43884711884767591</v>
      </c>
      <c r="J19" s="2">
        <v>39.523995599999999</v>
      </c>
      <c r="K19" s="2">
        <f>J19*constant!$B$2</f>
        <v>537.75178409418368</v>
      </c>
      <c r="L19" s="2">
        <f>39.8648803*constant!$B$2-K19</f>
        <v>4.6379763182499119</v>
      </c>
      <c r="M19" s="2">
        <f t="shared" si="8"/>
        <v>1.4146417186189639</v>
      </c>
      <c r="N19" s="2">
        <f t="shared" si="9"/>
        <v>-0.67975338377423133</v>
      </c>
      <c r="O19" s="2">
        <f t="shared" si="10"/>
        <v>-38.946999999999989</v>
      </c>
      <c r="P19" s="2">
        <f t="shared" si="11"/>
        <v>0.67975338377423133</v>
      </c>
      <c r="Q19" s="2">
        <f t="shared" si="12"/>
        <v>38.946999999999989</v>
      </c>
      <c r="R19" s="2">
        <f t="shared" si="13"/>
        <v>4.5621216566978262</v>
      </c>
    </row>
    <row r="20" spans="1:18" x14ac:dyDescent="0.35">
      <c r="A20" s="2">
        <v>41.671999999999997</v>
      </c>
      <c r="B20" s="2">
        <f t="shared" si="1"/>
        <v>0.72731360589107696</v>
      </c>
      <c r="C20" s="2">
        <f t="shared" si="2"/>
        <v>0.74696318599560874</v>
      </c>
      <c r="D20" s="2">
        <f t="shared" si="3"/>
        <v>0.66486539898485442</v>
      </c>
      <c r="E20" s="2">
        <f t="shared" si="0"/>
        <v>0.76772043415754732</v>
      </c>
      <c r="F20" s="2">
        <f t="shared" si="4"/>
        <v>0.57579032561816046</v>
      </c>
      <c r="G20" s="2">
        <f t="shared" si="5"/>
        <v>1.008609665698931</v>
      </c>
      <c r="H20" s="2">
        <f t="shared" si="6"/>
        <v>0.57579032561816046</v>
      </c>
      <c r="I20" s="2">
        <f t="shared" si="7"/>
        <v>0.43125939650930523</v>
      </c>
      <c r="J20" s="2">
        <v>39.562109649999996</v>
      </c>
      <c r="K20" s="2">
        <f>J20*constant!$B$2</f>
        <v>538.27035257582156</v>
      </c>
      <c r="L20" s="2">
        <f>39.8648803*constant!$B$2-K20</f>
        <v>4.1194078366120266</v>
      </c>
      <c r="M20" s="2">
        <f t="shared" si="8"/>
        <v>1.4546272117821539</v>
      </c>
      <c r="N20" s="2">
        <f t="shared" si="9"/>
        <v>-0.63976789061104133</v>
      </c>
      <c r="O20" s="2">
        <f t="shared" si="10"/>
        <v>-36.655999999999992</v>
      </c>
      <c r="P20" s="2">
        <f t="shared" si="11"/>
        <v>0.63976789061104133</v>
      </c>
      <c r="Q20" s="2">
        <f t="shared" si="12"/>
        <v>36.655999999999992</v>
      </c>
      <c r="R20" s="2">
        <f t="shared" si="13"/>
        <v>3.9974078171388179</v>
      </c>
    </row>
    <row r="21" spans="1:18" x14ac:dyDescent="0.35">
      <c r="A21" s="2">
        <v>42.817500000000003</v>
      </c>
      <c r="B21" s="2">
        <f t="shared" si="1"/>
        <v>0.74730635247267208</v>
      </c>
      <c r="C21" s="2">
        <f t="shared" si="2"/>
        <v>0.73352230674452479</v>
      </c>
      <c r="D21" s="2">
        <f t="shared" si="3"/>
        <v>0.67966537760002987</v>
      </c>
      <c r="E21" s="2">
        <f t="shared" si="0"/>
        <v>0.78480997743249181</v>
      </c>
      <c r="F21" s="2">
        <f t="shared" si="4"/>
        <v>0.58860748307436883</v>
      </c>
      <c r="G21" s="2">
        <f t="shared" si="5"/>
        <v>1.0008495704451723</v>
      </c>
      <c r="H21" s="2">
        <f t="shared" si="6"/>
        <v>0.58860748307436883</v>
      </c>
      <c r="I21" s="2">
        <f t="shared" si="7"/>
        <v>0.42349930125554658</v>
      </c>
      <c r="J21" s="2">
        <v>39.596801880000001</v>
      </c>
      <c r="K21" s="2">
        <f>J21*constant!$B$2</f>
        <v>538.74236478747935</v>
      </c>
      <c r="L21" s="2">
        <f>39.8648803*constant!$B$2-K21</f>
        <v>3.6473956249542425</v>
      </c>
      <c r="M21" s="2">
        <f t="shared" si="8"/>
        <v>1.4946127049453442</v>
      </c>
      <c r="N21" s="2">
        <f t="shared" si="9"/>
        <v>-0.59978239744785111</v>
      </c>
      <c r="O21" s="2">
        <f t="shared" si="10"/>
        <v>-34.364999999999988</v>
      </c>
      <c r="P21" s="2">
        <f t="shared" si="11"/>
        <v>0.59978239744785111</v>
      </c>
      <c r="Q21" s="2">
        <f t="shared" si="12"/>
        <v>34.364999999999988</v>
      </c>
      <c r="R21" s="2">
        <f t="shared" si="13"/>
        <v>3.474868609335914</v>
      </c>
    </row>
    <row r="22" spans="1:18" x14ac:dyDescent="0.35">
      <c r="A22" s="2">
        <v>43.963000000000001</v>
      </c>
      <c r="B22" s="2">
        <f t="shared" si="1"/>
        <v>0.76729909905426708</v>
      </c>
      <c r="C22" s="2">
        <f t="shared" si="2"/>
        <v>0.71978824111990602</v>
      </c>
      <c r="D22" s="2">
        <f t="shared" si="3"/>
        <v>0.69419369627324623</v>
      </c>
      <c r="E22" s="2">
        <f t="shared" si="0"/>
        <v>0.80158583482620005</v>
      </c>
      <c r="F22" s="2">
        <f t="shared" si="4"/>
        <v>0.60118937611964995</v>
      </c>
      <c r="G22" s="2">
        <f t="shared" si="5"/>
        <v>0.9929202039597308</v>
      </c>
      <c r="H22" s="2">
        <f t="shared" si="6"/>
        <v>0.60118937611964995</v>
      </c>
      <c r="I22" s="2">
        <f t="shared" si="7"/>
        <v>0.41556993477010506</v>
      </c>
      <c r="J22" s="2">
        <v>39.63185326</v>
      </c>
      <c r="K22" s="2">
        <f>J22*constant!$B$2</f>
        <v>539.21926348772013</v>
      </c>
      <c r="L22" s="2">
        <f>39.8648803*constant!$B$2-K22</f>
        <v>3.1704969247134613</v>
      </c>
      <c r="M22" s="2">
        <f t="shared" si="8"/>
        <v>1.5345981981085342</v>
      </c>
      <c r="N22" s="2">
        <f t="shared" si="9"/>
        <v>-0.55979690428466111</v>
      </c>
      <c r="O22" s="2">
        <f t="shared" si="10"/>
        <v>-32.073999999999991</v>
      </c>
      <c r="P22" s="2">
        <f t="shared" si="11"/>
        <v>0.55979690428466111</v>
      </c>
      <c r="Q22" s="2">
        <f t="shared" si="12"/>
        <v>32.073999999999991</v>
      </c>
      <c r="R22" s="2">
        <f t="shared" si="13"/>
        <v>2.9934779504905547</v>
      </c>
    </row>
    <row r="23" spans="1:18" x14ac:dyDescent="0.35">
      <c r="A23" s="2">
        <v>45.108499999999999</v>
      </c>
      <c r="B23" s="2">
        <f t="shared" si="1"/>
        <v>0.78729184563586219</v>
      </c>
      <c r="C23" s="2">
        <f t="shared" si="2"/>
        <v>0.70576647858111452</v>
      </c>
      <c r="D23" s="2">
        <f t="shared" si="3"/>
        <v>0.70844454808489643</v>
      </c>
      <c r="E23" s="2">
        <f t="shared" si="0"/>
        <v>0.81804130108547546</v>
      </c>
      <c r="F23" s="2">
        <f t="shared" si="4"/>
        <v>0.61353097581410654</v>
      </c>
      <c r="G23" s="2">
        <f t="shared" si="5"/>
        <v>0.98482473558344641</v>
      </c>
      <c r="H23" s="2">
        <f t="shared" si="6"/>
        <v>0.61353097581410654</v>
      </c>
      <c r="I23" s="2">
        <f t="shared" si="7"/>
        <v>0.40747446639382068</v>
      </c>
      <c r="J23" s="2">
        <v>39.664734780000003</v>
      </c>
      <c r="K23" s="2">
        <f>J23*constant!$B$2</f>
        <v>539.66663971513094</v>
      </c>
      <c r="L23" s="2">
        <f>39.8648803*constant!$B$2-K23</f>
        <v>2.7231206973026474</v>
      </c>
      <c r="M23" s="2">
        <f t="shared" si="8"/>
        <v>1.5745836912717244</v>
      </c>
      <c r="N23" s="2">
        <f t="shared" si="9"/>
        <v>-0.51981141112147089</v>
      </c>
      <c r="O23" s="2">
        <f t="shared" si="10"/>
        <v>-29.782999999999983</v>
      </c>
      <c r="P23" s="2">
        <f t="shared" si="11"/>
        <v>0.51981141112147089</v>
      </c>
      <c r="Q23" s="2">
        <f t="shared" si="12"/>
        <v>29.782999999999983</v>
      </c>
      <c r="R23" s="2">
        <f t="shared" si="13"/>
        <v>2.5522097578041665</v>
      </c>
    </row>
    <row r="24" spans="1:18" x14ac:dyDescent="0.35">
      <c r="A24" s="2">
        <v>46.253999999999998</v>
      </c>
      <c r="B24" s="2">
        <f t="shared" si="1"/>
        <v>0.80728459221745719</v>
      </c>
      <c r="C24" s="2">
        <f t="shared" si="2"/>
        <v>0.69146262357899224</v>
      </c>
      <c r="D24" s="2">
        <f t="shared" si="3"/>
        <v>0.72241223701793489</v>
      </c>
      <c r="E24" s="2">
        <f>D24*2/SQRT(3)</f>
        <v>0.8341697990163689</v>
      </c>
      <c r="F24" s="2">
        <f t="shared" si="4"/>
        <v>0.62562734926227659</v>
      </c>
      <c r="G24" s="2">
        <f t="shared" si="5"/>
        <v>0.97656640104752179</v>
      </c>
      <c r="H24" s="2">
        <f t="shared" si="6"/>
        <v>0.62562734926227659</v>
      </c>
      <c r="I24" s="2">
        <f t="shared" si="7"/>
        <v>0.39921613185789606</v>
      </c>
      <c r="J24" s="2">
        <v>39.696771810000001</v>
      </c>
      <c r="K24" s="2">
        <f>J24*constant!$B$2</f>
        <v>540.10252606159077</v>
      </c>
      <c r="L24" s="2">
        <f>39.8648803*constant!$B$2-K24</f>
        <v>2.287234350842823</v>
      </c>
      <c r="M24" s="2">
        <f t="shared" si="8"/>
        <v>1.6145691844349144</v>
      </c>
      <c r="N24" s="2">
        <f t="shared" si="9"/>
        <v>-0.47982591795828089</v>
      </c>
      <c r="O24" s="2">
        <f t="shared" si="10"/>
        <v>-27.49199999999999</v>
      </c>
      <c r="P24" s="2">
        <f t="shared" si="11"/>
        <v>0.47982591795828089</v>
      </c>
      <c r="Q24" s="2">
        <f t="shared" si="12"/>
        <v>27.49199999999999</v>
      </c>
      <c r="R24" s="2">
        <f t="shared" si="13"/>
        <v>2.1500379484781886</v>
      </c>
    </row>
    <row r="25" spans="1:18" x14ac:dyDescent="0.35">
      <c r="A25" s="2">
        <v>47.399500000000003</v>
      </c>
      <c r="B25" s="2">
        <f t="shared" si="1"/>
        <v>0.8272773387990523</v>
      </c>
      <c r="C25" s="2">
        <f t="shared" si="2"/>
        <v>0.67688239331577937</v>
      </c>
      <c r="D25" s="2">
        <f t="shared" si="3"/>
        <v>0.73609118023455666</v>
      </c>
      <c r="E25" s="2">
        <f t="shared" ref="E25:E55" si="14">D25*2/SQRT(3)</f>
        <v>0.84996488211306132</v>
      </c>
      <c r="F25" s="2">
        <f t="shared" si="4"/>
        <v>0.6374736615847959</v>
      </c>
      <c r="G25" s="2">
        <f t="shared" si="5"/>
        <v>0.96814850118020912</v>
      </c>
      <c r="H25" s="2">
        <f t="shared" si="6"/>
        <v>0.6374736615847959</v>
      </c>
      <c r="I25" s="2">
        <f t="shared" si="7"/>
        <v>0.39079823199058339</v>
      </c>
      <c r="J25" s="2">
        <v>39.72644021</v>
      </c>
      <c r="K25" s="2">
        <f>J25*constant!$B$2</f>
        <v>540.50618552944115</v>
      </c>
      <c r="L25" s="2">
        <f>39.8648803*constant!$B$2-K25</f>
        <v>1.8835748829924341</v>
      </c>
      <c r="M25" s="2">
        <f t="shared" si="8"/>
        <v>1.6545546775981046</v>
      </c>
      <c r="N25" s="2">
        <f t="shared" si="9"/>
        <v>-0.43984042479509067</v>
      </c>
      <c r="O25" s="2">
        <f t="shared" si="10"/>
        <v>-25.200999999999983</v>
      </c>
      <c r="P25" s="2">
        <f t="shared" si="11"/>
        <v>0.43984042479509067</v>
      </c>
      <c r="Q25" s="2">
        <f t="shared" si="12"/>
        <v>25.200999999999983</v>
      </c>
      <c r="R25" s="2">
        <f t="shared" si="13"/>
        <v>1.78593643971405</v>
      </c>
    </row>
    <row r="26" spans="1:18" x14ac:dyDescent="0.35">
      <c r="A26" s="2">
        <v>48.545000000000002</v>
      </c>
      <c r="B26" s="2">
        <f t="shared" si="1"/>
        <v>0.8472700853806473</v>
      </c>
      <c r="C26" s="2">
        <f t="shared" si="2"/>
        <v>0.66203161545996958</v>
      </c>
      <c r="D26" s="2">
        <f t="shared" si="3"/>
        <v>0.74947591030763816</v>
      </c>
      <c r="E26" s="2">
        <f t="shared" si="14"/>
        <v>0.86542023713450944</v>
      </c>
      <c r="F26" s="2">
        <f t="shared" si="4"/>
        <v>0.64906517785088202</v>
      </c>
      <c r="G26" s="2">
        <f t="shared" si="5"/>
        <v>0.95957440058748189</v>
      </c>
      <c r="H26" s="2">
        <f t="shared" si="6"/>
        <v>0.64906517785088202</v>
      </c>
      <c r="I26" s="2">
        <f t="shared" si="7"/>
        <v>0.38222413139785616</v>
      </c>
      <c r="J26" s="2">
        <v>39.753491779999997</v>
      </c>
      <c r="K26" s="2">
        <f>J26*constant!$B$2</f>
        <v>540.8742411829553</v>
      </c>
      <c r="L26" s="2">
        <f>39.8648803*constant!$B$2-K26</f>
        <v>1.5155192294782864</v>
      </c>
      <c r="M26" s="2">
        <f t="shared" si="8"/>
        <v>1.6945401707612946</v>
      </c>
      <c r="N26" s="2">
        <f t="shared" si="9"/>
        <v>-0.39985493163190067</v>
      </c>
      <c r="O26" s="2">
        <f t="shared" si="10"/>
        <v>-22.909999999999986</v>
      </c>
      <c r="P26" s="2">
        <f t="shared" si="11"/>
        <v>0.39985493163190067</v>
      </c>
      <c r="Q26" s="2">
        <f t="shared" si="12"/>
        <v>22.909999999999986</v>
      </c>
      <c r="R26" s="2">
        <f t="shared" si="13"/>
        <v>1.4588791487131878</v>
      </c>
    </row>
    <row r="27" spans="1:18" x14ac:dyDescent="0.35">
      <c r="A27" s="2">
        <v>49.6905</v>
      </c>
      <c r="B27" s="2">
        <f t="shared" si="1"/>
        <v>0.8672628319622423</v>
      </c>
      <c r="C27" s="2">
        <f t="shared" si="2"/>
        <v>0.64691622581700958</v>
      </c>
      <c r="D27" s="2">
        <f t="shared" si="3"/>
        <v>0.76256107740605006</v>
      </c>
      <c r="E27" s="2">
        <f t="shared" si="14"/>
        <v>0.88052968662782816</v>
      </c>
      <c r="F27" s="2">
        <f t="shared" si="4"/>
        <v>0.66039726497087103</v>
      </c>
      <c r="G27" s="2">
        <f t="shared" si="5"/>
        <v>0.9508475263082129</v>
      </c>
      <c r="H27" s="2">
        <f t="shared" si="6"/>
        <v>0.66039726497087103</v>
      </c>
      <c r="I27" s="2">
        <f t="shared" si="7"/>
        <v>0.37349725711858717</v>
      </c>
      <c r="J27" s="2">
        <v>39.777093489999999</v>
      </c>
      <c r="K27" s="2">
        <f>J27*constant!$B$2</f>
        <v>541.19535906254976</v>
      </c>
      <c r="L27" s="2">
        <f>39.8648803*constant!$B$2-K27</f>
        <v>1.1944013498838331</v>
      </c>
      <c r="M27" s="2">
        <f t="shared" si="8"/>
        <v>1.7345256639244846</v>
      </c>
      <c r="N27" s="2">
        <f t="shared" si="9"/>
        <v>-0.35986943846871067</v>
      </c>
      <c r="O27" s="2">
        <f t="shared" si="10"/>
        <v>-20.618999999999993</v>
      </c>
      <c r="P27" s="2">
        <f t="shared" si="11"/>
        <v>0.35986943846871067</v>
      </c>
      <c r="Q27" s="2">
        <f t="shared" si="12"/>
        <v>20.618999999999993</v>
      </c>
      <c r="R27" s="2">
        <f t="shared" si="13"/>
        <v>1.1678399926770331</v>
      </c>
    </row>
    <row r="28" spans="1:18" x14ac:dyDescent="0.35">
      <c r="A28" s="2">
        <v>50.835999999999999</v>
      </c>
      <c r="B28" s="2">
        <f t="shared" si="1"/>
        <v>0.8872555785438373</v>
      </c>
      <c r="C28" s="2">
        <f t="shared" si="2"/>
        <v>0.6315422659567782</v>
      </c>
      <c r="D28" s="2">
        <f t="shared" si="3"/>
        <v>0.77534145143296573</v>
      </c>
      <c r="E28" s="2">
        <f t="shared" si="14"/>
        <v>0.89528719139739588</v>
      </c>
      <c r="F28" s="2">
        <f t="shared" si="4"/>
        <v>0.6714653935480468</v>
      </c>
      <c r="G28" s="2">
        <f t="shared" si="5"/>
        <v>0.94197136644439783</v>
      </c>
      <c r="H28" s="2">
        <f t="shared" si="6"/>
        <v>0.6714653935480468</v>
      </c>
      <c r="I28" s="2">
        <f t="shared" si="7"/>
        <v>0.3646210972547721</v>
      </c>
      <c r="J28" s="2">
        <v>39.797282899999999</v>
      </c>
      <c r="K28" s="2">
        <f>J28*constant!$B$2</f>
        <v>541.47005019846597</v>
      </c>
      <c r="L28" s="2">
        <f>39.8648803*constant!$B$2-K28</f>
        <v>0.91971021396761898</v>
      </c>
      <c r="M28" s="2">
        <f t="shared" si="8"/>
        <v>1.7745111570876746</v>
      </c>
      <c r="N28" s="2">
        <f t="shared" si="9"/>
        <v>-0.31988394530552067</v>
      </c>
      <c r="O28" s="2">
        <f t="shared" si="10"/>
        <v>-18.327999999999996</v>
      </c>
      <c r="P28" s="2">
        <f t="shared" si="11"/>
        <v>0.31988394530552067</v>
      </c>
      <c r="Q28" s="2">
        <f t="shared" si="12"/>
        <v>18.327999999999996</v>
      </c>
      <c r="R28" s="2">
        <f t="shared" si="13"/>
        <v>0.9117928888070197</v>
      </c>
    </row>
    <row r="29" spans="1:18" x14ac:dyDescent="0.35">
      <c r="A29" s="2">
        <v>51.981499999999997</v>
      </c>
      <c r="B29" s="2">
        <f t="shared" si="1"/>
        <v>0.90724832512543241</v>
      </c>
      <c r="C29" s="2">
        <f t="shared" si="2"/>
        <v>0.61591588079879178</v>
      </c>
      <c r="D29" s="2">
        <f t="shared" si="3"/>
        <v>0.78781192411631373</v>
      </c>
      <c r="E29" s="2">
        <f t="shared" si="14"/>
        <v>0.90968685291870155</v>
      </c>
      <c r="F29" s="2">
        <f t="shared" si="4"/>
        <v>0.68226513968902613</v>
      </c>
      <c r="G29" s="2">
        <f t="shared" si="5"/>
        <v>0.93294946876697371</v>
      </c>
      <c r="H29" s="2">
        <f t="shared" si="6"/>
        <v>0.68226513968902613</v>
      </c>
      <c r="I29" s="2">
        <f t="shared" si="7"/>
        <v>0.35559919957734798</v>
      </c>
      <c r="J29" s="2">
        <v>39.814372120000002</v>
      </c>
      <c r="K29" s="2">
        <f>J29*constant!$B$2</f>
        <v>541.70256106697184</v>
      </c>
      <c r="L29" s="2">
        <f>39.8648803*constant!$B$2-K29</f>
        <v>0.68719934546174954</v>
      </c>
      <c r="M29" s="2">
        <f t="shared" si="8"/>
        <v>1.8144966502508648</v>
      </c>
      <c r="N29" s="2">
        <f t="shared" si="9"/>
        <v>-0.27989845214233045</v>
      </c>
      <c r="O29" s="2">
        <f t="shared" si="10"/>
        <v>-16.036999999999988</v>
      </c>
      <c r="P29" s="2">
        <f t="shared" si="11"/>
        <v>0.27989845214233045</v>
      </c>
      <c r="Q29" s="2">
        <f t="shared" si="12"/>
        <v>16.036999999999988</v>
      </c>
      <c r="R29" s="2">
        <f t="shared" si="13"/>
        <v>0.68971175430457976</v>
      </c>
    </row>
    <row r="30" spans="1:18" x14ac:dyDescent="0.35">
      <c r="A30" s="2">
        <v>53.127000000000002</v>
      </c>
      <c r="B30" s="2">
        <f t="shared" si="1"/>
        <v>0.92724107170702752</v>
      </c>
      <c r="C30" s="2">
        <f t="shared" si="2"/>
        <v>0.60004331615610029</v>
      </c>
      <c r="D30" s="2">
        <f t="shared" si="3"/>
        <v>0.79996751105053654</v>
      </c>
      <c r="E30" s="2">
        <f t="shared" si="14"/>
        <v>0.92372291569596443</v>
      </c>
      <c r="F30" s="2">
        <f t="shared" si="4"/>
        <v>0.6927921867719733</v>
      </c>
      <c r="G30" s="2">
        <f t="shared" si="5"/>
        <v>0.92378543929778589</v>
      </c>
      <c r="H30" s="2">
        <f t="shared" si="6"/>
        <v>0.6927921867719733</v>
      </c>
      <c r="I30" s="2">
        <f t="shared" si="7"/>
        <v>0.34643517010816016</v>
      </c>
      <c r="J30" s="2">
        <v>39.828610580000003</v>
      </c>
      <c r="K30" s="2">
        <f>J30*constant!$B$2</f>
        <v>541.89628533881023</v>
      </c>
      <c r="L30" s="2">
        <f>39.8648803*constant!$B$2-K30</f>
        <v>0.49347507362335818</v>
      </c>
      <c r="M30" s="2">
        <f t="shared" si="8"/>
        <v>1.854482143414055</v>
      </c>
      <c r="N30" s="2">
        <f t="shared" si="9"/>
        <v>-0.23991295897914022</v>
      </c>
      <c r="O30" s="2">
        <f t="shared" si="10"/>
        <v>-13.745999999999983</v>
      </c>
      <c r="P30" s="2">
        <f t="shared" si="11"/>
        <v>0.23991295897914022</v>
      </c>
      <c r="Q30" s="2">
        <f t="shared" si="12"/>
        <v>13.745999999999983</v>
      </c>
      <c r="R30" s="2">
        <f t="shared" si="13"/>
        <v>0.50057050637114797</v>
      </c>
    </row>
    <row r="31" spans="1:18" x14ac:dyDescent="0.35">
      <c r="A31" s="2">
        <v>54.272500000000001</v>
      </c>
      <c r="B31" s="2">
        <f t="shared" si="1"/>
        <v>0.94723381828862252</v>
      </c>
      <c r="C31" s="2">
        <f t="shared" si="2"/>
        <v>0.58393091623885729</v>
      </c>
      <c r="D31" s="2">
        <f t="shared" si="3"/>
        <v>0.81180335368884049</v>
      </c>
      <c r="E31" s="2">
        <f t="shared" si="14"/>
        <v>0.93738976956258613</v>
      </c>
      <c r="F31" s="2">
        <f t="shared" si="4"/>
        <v>0.70304232717193949</v>
      </c>
      <c r="G31" s="2">
        <f t="shared" si="5"/>
        <v>0.91448294086827475</v>
      </c>
      <c r="H31" s="2">
        <f t="shared" si="6"/>
        <v>0.70304232717193949</v>
      </c>
      <c r="I31" s="2">
        <f t="shared" si="7"/>
        <v>0.33713267167864902</v>
      </c>
      <c r="J31" s="2">
        <v>39.840229450000002</v>
      </c>
      <c r="K31" s="2">
        <f>J31*constant!$B$2</f>
        <v>542.05436824456933</v>
      </c>
      <c r="L31" s="2">
        <f>39.8648803*constant!$B$2-K31</f>
        <v>0.33539216786425641</v>
      </c>
      <c r="M31" s="2">
        <f t="shared" si="8"/>
        <v>1.894467636577245</v>
      </c>
      <c r="N31" s="2">
        <f t="shared" si="9"/>
        <v>-0.19992746581595022</v>
      </c>
      <c r="O31" s="2">
        <f t="shared" si="10"/>
        <v>-11.454999999999988</v>
      </c>
      <c r="P31" s="2">
        <f t="shared" si="11"/>
        <v>0.19992746581595022</v>
      </c>
      <c r="Q31" s="2">
        <f t="shared" si="12"/>
        <v>11.454999999999988</v>
      </c>
      <c r="R31" s="2">
        <f t="shared" si="13"/>
        <v>0.34334306220815874</v>
      </c>
    </row>
    <row r="32" spans="1:18" x14ac:dyDescent="0.35">
      <c r="A32" s="2">
        <v>55.417999999999999</v>
      </c>
      <c r="B32" s="2">
        <f t="shared" si="1"/>
        <v>0.96722656487021752</v>
      </c>
      <c r="C32" s="2">
        <f t="shared" si="2"/>
        <v>0.56758512111856063</v>
      </c>
      <c r="D32" s="2">
        <f t="shared" si="3"/>
        <v>0.82331472128514072</v>
      </c>
      <c r="E32" s="2">
        <f t="shared" si="14"/>
        <v>0.95068195192351546</v>
      </c>
      <c r="F32" s="2">
        <f t="shared" si="4"/>
        <v>0.71301146394263648</v>
      </c>
      <c r="G32" s="2">
        <f t="shared" si="5"/>
        <v>0.90504569165545312</v>
      </c>
      <c r="H32" s="2">
        <f t="shared" si="6"/>
        <v>0.71301146394263648</v>
      </c>
      <c r="I32" s="2">
        <f t="shared" si="7"/>
        <v>0.32769542246582739</v>
      </c>
      <c r="J32" s="2">
        <v>39.84941894</v>
      </c>
      <c r="K32" s="2">
        <f>J32*constant!$B$2</f>
        <v>542.17939772520253</v>
      </c>
      <c r="L32" s="2">
        <f>39.8648803*constant!$B$2-K32</f>
        <v>0.21036268723105422</v>
      </c>
      <c r="M32" s="2">
        <f t="shared" si="8"/>
        <v>1.934453129740435</v>
      </c>
      <c r="N32" s="2">
        <f t="shared" si="9"/>
        <v>-0.15994197265276022</v>
      </c>
      <c r="O32" s="2">
        <f t="shared" si="10"/>
        <v>-9.1639999999999926</v>
      </c>
      <c r="P32" s="2">
        <f t="shared" si="11"/>
        <v>0.15994197265276022</v>
      </c>
      <c r="Q32" s="2">
        <f t="shared" si="12"/>
        <v>9.1639999999999926</v>
      </c>
      <c r="R32" s="2">
        <f t="shared" si="13"/>
        <v>0.21700333901704405</v>
      </c>
    </row>
    <row r="33" spans="1:18" x14ac:dyDescent="0.35">
      <c r="A33" s="2">
        <v>56.563499999999998</v>
      </c>
      <c r="B33" s="2">
        <f t="shared" si="1"/>
        <v>0.98721931145181252</v>
      </c>
      <c r="C33" s="2">
        <f t="shared" si="2"/>
        <v>0.55101246415397764</v>
      </c>
      <c r="D33" s="2">
        <f t="shared" si="3"/>
        <v>0.83449701278492394</v>
      </c>
      <c r="E33" s="2">
        <f t="shared" si="14"/>
        <v>0.96359414993862891</v>
      </c>
      <c r="F33" s="2">
        <f t="shared" si="4"/>
        <v>0.72269561245397163</v>
      </c>
      <c r="G33" s="2">
        <f t="shared" si="5"/>
        <v>0.89547746369576364</v>
      </c>
      <c r="H33" s="2">
        <f t="shared" si="6"/>
        <v>0.72269561245397163</v>
      </c>
      <c r="I33" s="2">
        <f t="shared" si="7"/>
        <v>0.31812719450613791</v>
      </c>
      <c r="J33" s="2">
        <v>39.856345159999996</v>
      </c>
      <c r="K33" s="2">
        <f>J33*constant!$B$2</f>
        <v>542.27363382419719</v>
      </c>
      <c r="L33" s="2">
        <f>39.8648803*constant!$B$2-K33</f>
        <v>0.11612658823639777</v>
      </c>
      <c r="M33" s="2">
        <f t="shared" si="8"/>
        <v>1.974438622903625</v>
      </c>
      <c r="N33" s="2">
        <f t="shared" si="9"/>
        <v>-0.11995647948957022</v>
      </c>
      <c r="O33" s="2">
        <f t="shared" si="10"/>
        <v>-6.8729999999999976</v>
      </c>
      <c r="P33" s="2">
        <f t="shared" si="11"/>
        <v>0.11995647948957022</v>
      </c>
      <c r="Q33" s="2">
        <f t="shared" si="12"/>
        <v>6.8729999999999976</v>
      </c>
      <c r="R33" s="2">
        <f t="shared" si="13"/>
        <v>0.12052525399923746</v>
      </c>
    </row>
    <row r="34" spans="1:18" x14ac:dyDescent="0.35">
      <c r="A34" s="2">
        <v>57.709000000000003</v>
      </c>
      <c r="B34" s="2">
        <f t="shared" si="1"/>
        <v>1.0072120580334076</v>
      </c>
      <c r="C34" s="2">
        <f t="shared" si="2"/>
        <v>0.53421956937978399</v>
      </c>
      <c r="D34" s="2">
        <f t="shared" si="3"/>
        <v>0.84534575866427464</v>
      </c>
      <c r="E34" s="2">
        <f t="shared" si="14"/>
        <v>0.97612120264625479</v>
      </c>
      <c r="F34" s="2">
        <f t="shared" si="4"/>
        <v>0.73209090198469107</v>
      </c>
      <c r="G34" s="2">
        <f t="shared" si="5"/>
        <v>0.88578208137740999</v>
      </c>
      <c r="H34" s="2">
        <f t="shared" si="6"/>
        <v>0.73209090198469107</v>
      </c>
      <c r="I34" s="2">
        <f t="shared" si="7"/>
        <v>0.30843181218778426</v>
      </c>
      <c r="J34" s="2">
        <v>39.861150459999998</v>
      </c>
      <c r="K34" s="2">
        <f>J34*constant!$B$2</f>
        <v>542.33901331351456</v>
      </c>
      <c r="L34" s="2">
        <f>39.8648803*constant!$B$2-K34</f>
        <v>5.0747098919032396E-2</v>
      </c>
      <c r="M34" s="2">
        <f t="shared" si="8"/>
        <v>2.0144241160668153</v>
      </c>
      <c r="N34" s="2">
        <f t="shared" si="9"/>
        <v>-7.997098632638E-2</v>
      </c>
      <c r="O34" s="2">
        <f t="shared" si="10"/>
        <v>-4.5819999999999901</v>
      </c>
      <c r="P34" s="2">
        <f t="shared" si="11"/>
        <v>7.997098632638E-2</v>
      </c>
      <c r="Q34" s="2">
        <f t="shared" si="12"/>
        <v>4.5819999999999901</v>
      </c>
      <c r="R34" s="2">
        <f t="shared" si="13"/>
        <v>5.2882724356172042E-2</v>
      </c>
    </row>
    <row r="35" spans="1:18" x14ac:dyDescent="0.35">
      <c r="A35" s="2">
        <v>58.854500000000002</v>
      </c>
      <c r="B35" s="2">
        <f t="shared" si="1"/>
        <v>1.0272048046150026</v>
      </c>
      <c r="C35" s="2">
        <f t="shared" si="2"/>
        <v>0.51721314885895986</v>
      </c>
      <c r="D35" s="2">
        <f t="shared" si="3"/>
        <v>0.85585662271632823</v>
      </c>
      <c r="E35" s="2">
        <f t="shared" si="14"/>
        <v>0.98825810302599226</v>
      </c>
      <c r="F35" s="2">
        <f t="shared" si="4"/>
        <v>0.74119357726949409</v>
      </c>
      <c r="G35" s="2">
        <f t="shared" si="5"/>
        <v>0.87596341991176008</v>
      </c>
      <c r="H35" s="2">
        <f t="shared" si="6"/>
        <v>0.74119357726949409</v>
      </c>
      <c r="I35" s="2">
        <f t="shared" si="7"/>
        <v>0.29861315072213435</v>
      </c>
      <c r="J35" s="2">
        <v>39.863959659999999</v>
      </c>
      <c r="K35" s="2">
        <f>J35*constant!$B$2</f>
        <v>542.3772344571247</v>
      </c>
      <c r="L35" s="2">
        <f>39.8648803*constant!$B$2-K35</f>
        <v>1.2525955308888115E-2</v>
      </c>
      <c r="M35" s="2">
        <f t="shared" si="8"/>
        <v>2.0544096092300053</v>
      </c>
      <c r="N35" s="2">
        <f t="shared" si="9"/>
        <v>-3.998549316319E-2</v>
      </c>
      <c r="O35" s="2">
        <f t="shared" si="10"/>
        <v>-2.290999999999995</v>
      </c>
      <c r="P35" s="2">
        <f t="shared" si="11"/>
        <v>3.998549316319E-2</v>
      </c>
      <c r="Q35" s="2">
        <f t="shared" si="12"/>
        <v>2.290999999999995</v>
      </c>
      <c r="R35" s="2">
        <f t="shared" si="13"/>
        <v>1.3049667289281908E-2</v>
      </c>
    </row>
    <row r="36" spans="1:18" x14ac:dyDescent="0.35">
      <c r="A36" s="2">
        <v>61.145499999999998</v>
      </c>
      <c r="B36" s="2">
        <f t="shared" si="1"/>
        <v>1.0671902977781929</v>
      </c>
      <c r="C36" s="2">
        <f t="shared" si="2"/>
        <v>0.48258700284001427</v>
      </c>
      <c r="D36" s="2">
        <f t="shared" si="3"/>
        <v>0.87584803744136575</v>
      </c>
      <c r="E36" s="2">
        <f t="shared" si="14"/>
        <v>1.0113422003719559</v>
      </c>
      <c r="F36" s="2">
        <f t="shared" si="4"/>
        <v>0.75850665027896691</v>
      </c>
      <c r="G36" s="2">
        <f t="shared" si="5"/>
        <v>0.85597200518672267</v>
      </c>
      <c r="H36" s="2">
        <f t="shared" si="6"/>
        <v>0.75850665027896691</v>
      </c>
      <c r="I36" s="2">
        <f t="shared" si="7"/>
        <v>0.27862173599709694</v>
      </c>
      <c r="J36" s="2">
        <v>39.863986959999998</v>
      </c>
      <c r="K36" s="2">
        <f>J36*constant!$B$2</f>
        <v>542.37760589284335</v>
      </c>
      <c r="L36" s="2">
        <f>39.8648803*constant!$B$2-K36</f>
        <v>1.2154519590239943E-2</v>
      </c>
      <c r="M36" s="2">
        <f t="shared" si="8"/>
        <v>2.1343805955563857</v>
      </c>
      <c r="N36" s="2">
        <f t="shared" si="9"/>
        <v>3.9985493163190444E-2</v>
      </c>
      <c r="O36" s="2">
        <f t="shared" si="10"/>
        <v>2.2910000000000204</v>
      </c>
      <c r="P36" s="2">
        <f t="shared" si="11"/>
        <v>-3.9985493163190444E-2</v>
      </c>
      <c r="Q36" s="2">
        <f t="shared" si="12"/>
        <v>-2.2910000000000204</v>
      </c>
      <c r="R36" s="2">
        <f t="shared" si="13"/>
        <v>1.2707639689759985E-2</v>
      </c>
    </row>
    <row r="37" spans="1:18" x14ac:dyDescent="0.35">
      <c r="A37" s="2">
        <v>62.290999999999997</v>
      </c>
      <c r="B37" s="2">
        <f t="shared" si="1"/>
        <v>1.0871830443597879</v>
      </c>
      <c r="C37" s="2">
        <f t="shared" si="2"/>
        <v>0.46498111729479907</v>
      </c>
      <c r="D37" s="2">
        <f t="shared" si="3"/>
        <v>0.88532059761381376</v>
      </c>
      <c r="E37" s="2">
        <f t="shared" si="14"/>
        <v>1.0222801707029114</v>
      </c>
      <c r="F37" s="2">
        <f t="shared" si="4"/>
        <v>0.76671012802718352</v>
      </c>
      <c r="G37" s="2">
        <f t="shared" si="5"/>
        <v>0.84580724242787086</v>
      </c>
      <c r="H37" s="2">
        <f t="shared" si="6"/>
        <v>0.76671012802718352</v>
      </c>
      <c r="I37" s="2">
        <f t="shared" si="7"/>
        <v>0.26845697323824513</v>
      </c>
      <c r="J37" s="2">
        <v>39.861370639999997</v>
      </c>
      <c r="K37" s="2">
        <f>J37*constant!$B$2</f>
        <v>542.34200901741599</v>
      </c>
      <c r="L37" s="2">
        <f>39.8648803*constant!$B$2-K37</f>
        <v>4.7751395017598952E-2</v>
      </c>
      <c r="M37" s="2">
        <f t="shared" si="8"/>
        <v>2.1743660887195757</v>
      </c>
      <c r="N37" s="2">
        <f t="shared" si="9"/>
        <v>7.9970986326380444E-2</v>
      </c>
      <c r="O37" s="2">
        <f t="shared" si="10"/>
        <v>4.5820000000000149</v>
      </c>
      <c r="P37" s="2">
        <f t="shared" si="11"/>
        <v>-7.9970986326380444E-2</v>
      </c>
      <c r="Q37" s="2">
        <f t="shared" si="12"/>
        <v>-4.5820000000000149</v>
      </c>
      <c r="R37" s="2">
        <f t="shared" si="13"/>
        <v>5.0146503559994962E-2</v>
      </c>
    </row>
    <row r="38" spans="1:18" x14ac:dyDescent="0.35">
      <c r="A38" s="2">
        <v>63.436499999999903</v>
      </c>
      <c r="B38" s="2">
        <f t="shared" si="1"/>
        <v>1.1071757909413811</v>
      </c>
      <c r="C38" s="2">
        <f t="shared" si="2"/>
        <v>0.44718938037698447</v>
      </c>
      <c r="D38" s="2">
        <f t="shared" si="3"/>
        <v>0.89443929815166812</v>
      </c>
      <c r="E38" s="2">
        <f t="shared" si="14"/>
        <v>1.0328095391232912</v>
      </c>
      <c r="F38" s="2">
        <f t="shared" si="4"/>
        <v>0.7746071543424683</v>
      </c>
      <c r="G38" s="2">
        <f t="shared" si="5"/>
        <v>0.83553517832901958</v>
      </c>
      <c r="H38" s="2">
        <f t="shared" si="6"/>
        <v>0.7746071543424683</v>
      </c>
      <c r="I38" s="2">
        <f t="shared" si="7"/>
        <v>0.25818490913939385</v>
      </c>
      <c r="J38" s="2">
        <v>39.857092420000001</v>
      </c>
      <c r="K38" s="2">
        <f>J38*constant!$B$2</f>
        <v>542.28380082255057</v>
      </c>
      <c r="L38" s="2">
        <f>39.8648803*constant!$B$2-K38</f>
        <v>0.1059595898830139</v>
      </c>
      <c r="M38" s="2">
        <f t="shared" si="8"/>
        <v>2.2143515818827622</v>
      </c>
      <c r="N38" s="2">
        <f t="shared" si="9"/>
        <v>0.11995647948956689</v>
      </c>
      <c r="O38" s="2">
        <f t="shared" si="10"/>
        <v>6.8729999999998066</v>
      </c>
      <c r="P38" s="2">
        <f t="shared" si="11"/>
        <v>-0.11995647948956689</v>
      </c>
      <c r="Q38" s="2">
        <f t="shared" si="12"/>
        <v>-6.8729999999998066</v>
      </c>
      <c r="R38" s="2">
        <f t="shared" si="13"/>
        <v>0.11129050881213187</v>
      </c>
    </row>
    <row r="39" spans="1:18" x14ac:dyDescent="0.35">
      <c r="A39" s="2">
        <v>64.581999999999994</v>
      </c>
      <c r="B39" s="2">
        <f t="shared" si="1"/>
        <v>1.1271685375229779</v>
      </c>
      <c r="C39" s="2">
        <f t="shared" si="2"/>
        <v>0.42921890338335633</v>
      </c>
      <c r="D39" s="2">
        <f t="shared" si="3"/>
        <v>0.90320049434131122</v>
      </c>
      <c r="E39" s="2">
        <f t="shared" si="14"/>
        <v>1.0429260970803182</v>
      </c>
      <c r="F39" s="2">
        <f t="shared" si="4"/>
        <v>0.78219457281023863</v>
      </c>
      <c r="G39" s="2">
        <f t="shared" si="5"/>
        <v>0.82515991859928239</v>
      </c>
      <c r="H39" s="2">
        <f t="shared" si="6"/>
        <v>0.78219457281023863</v>
      </c>
      <c r="I39" s="2">
        <f t="shared" si="7"/>
        <v>0.24780964940965666</v>
      </c>
      <c r="J39" s="2">
        <v>39.851208040000003</v>
      </c>
      <c r="K39" s="2">
        <f>J39*constant!$B$2</f>
        <v>542.20373969018658</v>
      </c>
      <c r="L39" s="2">
        <f>39.8648803*constant!$B$2-K39</f>
        <v>0.18602072224700805</v>
      </c>
      <c r="M39" s="2">
        <f t="shared" si="8"/>
        <v>2.2543370750459557</v>
      </c>
      <c r="N39" s="2">
        <f t="shared" si="9"/>
        <v>0.15994197265276044</v>
      </c>
      <c r="O39" s="2">
        <f t="shared" si="10"/>
        <v>9.164000000000005</v>
      </c>
      <c r="P39" s="2">
        <f t="shared" si="11"/>
        <v>-0.15994197265276044</v>
      </c>
      <c r="Q39" s="2">
        <f t="shared" si="12"/>
        <v>-9.164000000000005</v>
      </c>
      <c r="R39" s="2">
        <f t="shared" si="13"/>
        <v>0.19511357264762344</v>
      </c>
    </row>
    <row r="40" spans="1:18" x14ac:dyDescent="0.35">
      <c r="A40" s="2">
        <v>65.727499999999907</v>
      </c>
      <c r="B40" s="2">
        <f t="shared" si="1"/>
        <v>1.1471612841045713</v>
      </c>
      <c r="C40" s="2">
        <f t="shared" si="2"/>
        <v>0.41107686905251245</v>
      </c>
      <c r="D40" s="2">
        <f t="shared" si="3"/>
        <v>0.91160068436239317</v>
      </c>
      <c r="E40" s="2">
        <f t="shared" si="14"/>
        <v>1.0526258010201497</v>
      </c>
      <c r="F40" s="2">
        <f t="shared" si="4"/>
        <v>0.78946935076511215</v>
      </c>
      <c r="G40" s="2">
        <f t="shared" si="5"/>
        <v>0.8146856101947223</v>
      </c>
      <c r="H40" s="2">
        <f t="shared" si="6"/>
        <v>0.78946935076511215</v>
      </c>
      <c r="I40" s="2">
        <f t="shared" si="7"/>
        <v>0.23733534100509657</v>
      </c>
      <c r="J40" s="2">
        <v>39.843764450000002</v>
      </c>
      <c r="K40" s="2">
        <f>J40*constant!$B$2</f>
        <v>542.10246440812557</v>
      </c>
      <c r="L40" s="2">
        <f>39.8648803*constant!$B$2-K40</f>
        <v>0.28729600430801838</v>
      </c>
      <c r="M40" s="2">
        <f t="shared" si="8"/>
        <v>2.2943225682091426</v>
      </c>
      <c r="N40" s="2">
        <f t="shared" si="9"/>
        <v>0.19992746581594734</v>
      </c>
      <c r="O40" s="2">
        <f t="shared" si="10"/>
        <v>11.454999999999822</v>
      </c>
      <c r="P40" s="2">
        <f t="shared" si="11"/>
        <v>-0.19992746581594734</v>
      </c>
      <c r="Q40" s="2">
        <f t="shared" si="12"/>
        <v>-11.454999999999822</v>
      </c>
      <c r="R40" s="2">
        <f t="shared" si="13"/>
        <v>0.30058961226787473</v>
      </c>
    </row>
    <row r="41" spans="1:18" x14ac:dyDescent="0.35">
      <c r="A41" s="2">
        <v>66.872999999999905</v>
      </c>
      <c r="B41" s="2">
        <f t="shared" si="1"/>
        <v>1.1671540306861663</v>
      </c>
      <c r="C41" s="2">
        <f t="shared" si="2"/>
        <v>0.3927705286939247</v>
      </c>
      <c r="D41" s="2">
        <f t="shared" si="3"/>
        <v>0.91963651068750796</v>
      </c>
      <c r="E41" s="2">
        <f t="shared" si="14"/>
        <v>1.0619047740040819</v>
      </c>
      <c r="F41" s="2">
        <f t="shared" si="4"/>
        <v>0.79642858050306131</v>
      </c>
      <c r="G41" s="2">
        <f t="shared" si="5"/>
        <v>0.80411643966081481</v>
      </c>
      <c r="H41" s="2">
        <f t="shared" si="6"/>
        <v>0.79642858050306131</v>
      </c>
      <c r="I41" s="2">
        <f t="shared" si="7"/>
        <v>0.22676617047118908</v>
      </c>
      <c r="J41" s="2">
        <v>39.834804810000001</v>
      </c>
      <c r="K41" s="2">
        <f>J41*constant!$B$2</f>
        <v>541.9805621985513</v>
      </c>
      <c r="L41" s="2">
        <f>39.8648803*constant!$B$2-K41</f>
        <v>0.40919821388229138</v>
      </c>
      <c r="M41" s="2">
        <f t="shared" si="8"/>
        <v>2.3343080613723326</v>
      </c>
      <c r="N41" s="2">
        <f t="shared" si="9"/>
        <v>0.23991295897913734</v>
      </c>
      <c r="O41" s="2">
        <f t="shared" si="10"/>
        <v>13.745999999999817</v>
      </c>
      <c r="P41" s="2">
        <f t="shared" si="11"/>
        <v>-0.23991295897913734</v>
      </c>
      <c r="Q41" s="2">
        <f t="shared" si="12"/>
        <v>-13.745999999999817</v>
      </c>
      <c r="R41" s="2">
        <f t="shared" si="13"/>
        <v>0.42669254487434199</v>
      </c>
    </row>
    <row r="42" spans="1:18" x14ac:dyDescent="0.35">
      <c r="A42" s="2">
        <v>68.018499999999904</v>
      </c>
      <c r="B42" s="2">
        <f t="shared" si="1"/>
        <v>1.1871467772677613</v>
      </c>
      <c r="C42" s="2">
        <f t="shared" si="2"/>
        <v>0.37430719928963196</v>
      </c>
      <c r="D42" s="2">
        <f t="shared" si="3"/>
        <v>0.92730476142417806</v>
      </c>
      <c r="E42" s="2">
        <f t="shared" si="14"/>
        <v>1.0707593072581418</v>
      </c>
      <c r="F42" s="2">
        <f t="shared" si="4"/>
        <v>0.80306948044360627</v>
      </c>
      <c r="G42" s="2">
        <f t="shared" si="5"/>
        <v>0.79345663145910961</v>
      </c>
      <c r="H42" s="2">
        <f t="shared" si="6"/>
        <v>0.80306948044360627</v>
      </c>
      <c r="I42" s="2">
        <f t="shared" si="7"/>
        <v>0.21610636226948388</v>
      </c>
      <c r="J42" s="2">
        <v>39.824368010000001</v>
      </c>
      <c r="K42" s="2">
        <f>J42*constant!$B$2</f>
        <v>541.83856218729147</v>
      </c>
      <c r="L42" s="2">
        <f>39.8648803*constant!$B$2-K42</f>
        <v>0.55119822514211592</v>
      </c>
      <c r="M42" s="2">
        <f t="shared" si="8"/>
        <v>2.3742935545355226</v>
      </c>
      <c r="N42" s="2">
        <f t="shared" si="9"/>
        <v>0.27989845214232734</v>
      </c>
      <c r="O42" s="2">
        <f t="shared" si="10"/>
        <v>16.036999999999811</v>
      </c>
      <c r="P42" s="2">
        <f t="shared" si="11"/>
        <v>-0.27989845214232734</v>
      </c>
      <c r="Q42" s="2">
        <f t="shared" si="12"/>
        <v>-16.036999999999811</v>
      </c>
      <c r="R42" s="2">
        <f t="shared" si="13"/>
        <v>0.5723962876684513</v>
      </c>
    </row>
    <row r="43" spans="1:18" x14ac:dyDescent="0.35">
      <c r="A43" s="2">
        <v>69.163999999999902</v>
      </c>
      <c r="B43" s="2">
        <f t="shared" si="1"/>
        <v>1.2071395238493563</v>
      </c>
      <c r="C43" s="2">
        <f t="shared" si="2"/>
        <v>0.35569426056965953</v>
      </c>
      <c r="D43" s="2">
        <f t="shared" si="3"/>
        <v>0.93460237159864046</v>
      </c>
      <c r="E43" s="2">
        <f t="shared" si="14"/>
        <v>1.0791858616554755</v>
      </c>
      <c r="F43" s="2">
        <f t="shared" si="4"/>
        <v>0.80938939624160655</v>
      </c>
      <c r="G43" s="2">
        <f t="shared" si="5"/>
        <v>0.78271044627872355</v>
      </c>
      <c r="H43" s="2">
        <f t="shared" si="6"/>
        <v>0.80938939624160655</v>
      </c>
      <c r="I43" s="2">
        <f t="shared" si="7"/>
        <v>0.20536017708909782</v>
      </c>
      <c r="J43" s="2">
        <v>39.812494389999998</v>
      </c>
      <c r="K43" s="2">
        <f>J43*constant!$B$2</f>
        <v>541.67701322844437</v>
      </c>
      <c r="L43" s="2">
        <f>39.8648803*constant!$B$2-K43</f>
        <v>0.71274718398922232</v>
      </c>
      <c r="M43" s="2">
        <f t="shared" si="8"/>
        <v>2.4142790476987126</v>
      </c>
      <c r="N43" s="2">
        <f t="shared" si="9"/>
        <v>0.31988394530551734</v>
      </c>
      <c r="O43" s="2">
        <f t="shared" si="10"/>
        <v>18.327999999999808</v>
      </c>
      <c r="P43" s="2">
        <f t="shared" si="11"/>
        <v>-0.31988394530551734</v>
      </c>
      <c r="Q43" s="2">
        <f t="shared" si="12"/>
        <v>-18.327999999999808</v>
      </c>
      <c r="R43" s="2">
        <f t="shared" si="13"/>
        <v>0.73667475785163594</v>
      </c>
    </row>
    <row r="44" spans="1:18" x14ac:dyDescent="0.35">
      <c r="A44" s="2">
        <v>70.3094999999999</v>
      </c>
      <c r="B44" s="2">
        <f t="shared" si="1"/>
        <v>1.2271322704309513</v>
      </c>
      <c r="C44" s="2">
        <f t="shared" si="2"/>
        <v>0.33693915206236813</v>
      </c>
      <c r="D44" s="2">
        <f t="shared" si="3"/>
        <v>0.94152642438090517</v>
      </c>
      <c r="E44" s="2">
        <f t="shared" si="14"/>
        <v>1.0871810691309229</v>
      </c>
      <c r="F44" s="2">
        <f t="shared" si="4"/>
        <v>0.81538580184819209</v>
      </c>
      <c r="G44" s="2">
        <f t="shared" si="5"/>
        <v>0.77188217933335823</v>
      </c>
      <c r="H44" s="2">
        <f t="shared" si="6"/>
        <v>0.81538580184819209</v>
      </c>
      <c r="I44" s="2">
        <f t="shared" si="7"/>
        <v>0.1945319101437325</v>
      </c>
      <c r="J44" s="2">
        <v>39.7992268</v>
      </c>
      <c r="K44" s="2">
        <f>J44*constant!$B$2</f>
        <v>541.49649832642547</v>
      </c>
      <c r="L44" s="2">
        <f>39.8648803*constant!$B$2-K44</f>
        <v>0.89326208600812151</v>
      </c>
      <c r="M44" s="2">
        <f t="shared" si="8"/>
        <v>2.4542645408619026</v>
      </c>
      <c r="N44" s="2">
        <f t="shared" si="9"/>
        <v>0.35986943846870734</v>
      </c>
      <c r="O44" s="2">
        <f t="shared" si="10"/>
        <v>20.618999999999801</v>
      </c>
      <c r="P44" s="2">
        <f t="shared" si="11"/>
        <v>-0.35986943846870734</v>
      </c>
      <c r="Q44" s="2">
        <f t="shared" si="12"/>
        <v>-20.618999999999801</v>
      </c>
      <c r="R44" s="2">
        <f t="shared" si="13"/>
        <v>0.91850187262532934</v>
      </c>
    </row>
    <row r="45" spans="1:18" x14ac:dyDescent="0.35">
      <c r="A45" s="2">
        <v>71.454999999999899</v>
      </c>
      <c r="B45" s="2">
        <f t="shared" si="1"/>
        <v>1.2471250170125465</v>
      </c>
      <c r="C45" s="2">
        <f t="shared" si="2"/>
        <v>0.3180493701208989</v>
      </c>
      <c r="D45" s="2">
        <f t="shared" si="3"/>
        <v>0.94807415225060299</v>
      </c>
      <c r="E45" s="2">
        <f t="shared" si="14"/>
        <v>1.0947417340272239</v>
      </c>
      <c r="F45" s="2">
        <f t="shared" si="4"/>
        <v>0.82105630052041778</v>
      </c>
      <c r="G45" s="2">
        <f t="shared" si="5"/>
        <v>0.76097615864451762</v>
      </c>
      <c r="H45" s="2">
        <f t="shared" si="6"/>
        <v>0.82105630052041778</v>
      </c>
      <c r="I45" s="2">
        <f t="shared" si="7"/>
        <v>0.18362588945489189</v>
      </c>
      <c r="J45" s="2">
        <v>39.784607800000003</v>
      </c>
      <c r="K45" s="2">
        <f>J45*constant!$B$2</f>
        <v>541.29759653999599</v>
      </c>
      <c r="L45" s="2">
        <f>39.8648803*constant!$B$2-K45</f>
        <v>1.0921638724375953</v>
      </c>
      <c r="M45" s="2">
        <f t="shared" si="8"/>
        <v>2.494250034025093</v>
      </c>
      <c r="N45" s="2">
        <f t="shared" si="9"/>
        <v>0.39985493163189778</v>
      </c>
      <c r="O45" s="2">
        <f t="shared" si="10"/>
        <v>22.909999999999823</v>
      </c>
      <c r="P45" s="2">
        <f t="shared" si="11"/>
        <v>-0.39985493163189778</v>
      </c>
      <c r="Q45" s="2">
        <f t="shared" si="12"/>
        <v>-22.909999999999823</v>
      </c>
      <c r="R45" s="2">
        <f t="shared" si="13"/>
        <v>1.1168515491909674</v>
      </c>
    </row>
    <row r="46" spans="1:18" x14ac:dyDescent="0.35">
      <c r="A46" s="2">
        <v>72.600499999999897</v>
      </c>
      <c r="B46" s="2">
        <f t="shared" si="1"/>
        <v>1.2671177635941415</v>
      </c>
      <c r="C46" s="2">
        <f t="shared" si="2"/>
        <v>0.29903246492690783</v>
      </c>
      <c r="D46" s="2">
        <f t="shared" si="3"/>
        <v>0.95424293810315286</v>
      </c>
      <c r="E46" s="2">
        <f t="shared" si="14"/>
        <v>1.1018648343723094</v>
      </c>
      <c r="F46" s="2">
        <f t="shared" si="4"/>
        <v>0.82639862577923195</v>
      </c>
      <c r="G46" s="2">
        <f t="shared" si="5"/>
        <v>0.74999674331161326</v>
      </c>
      <c r="H46" s="2">
        <f t="shared" si="6"/>
        <v>0.82639862577923195</v>
      </c>
      <c r="I46" s="2">
        <f t="shared" si="7"/>
        <v>0.17264647412198753</v>
      </c>
      <c r="J46" s="2">
        <v>39.76870083</v>
      </c>
      <c r="K46" s="2">
        <f>J46*constant!$B$2</f>
        <v>541.08117101501603</v>
      </c>
      <c r="L46" s="2">
        <f>39.8648803*constant!$B$2-K46</f>
        <v>1.3085893974175633</v>
      </c>
      <c r="M46" s="2">
        <f t="shared" si="8"/>
        <v>2.534235527188283</v>
      </c>
      <c r="N46" s="2">
        <f t="shared" si="9"/>
        <v>0.43984042479508778</v>
      </c>
      <c r="O46" s="2">
        <f t="shared" si="10"/>
        <v>25.200999999999816</v>
      </c>
      <c r="P46" s="2">
        <f t="shared" si="11"/>
        <v>-0.43984042479508778</v>
      </c>
      <c r="Q46" s="2">
        <f t="shared" si="12"/>
        <v>-25.200999999999816</v>
      </c>
      <c r="R46" s="2">
        <f t="shared" si="13"/>
        <v>1.3306977047499788</v>
      </c>
    </row>
    <row r="47" spans="1:18" x14ac:dyDescent="0.35">
      <c r="A47" s="2">
        <v>73.745999999999896</v>
      </c>
      <c r="B47" s="2">
        <f t="shared" si="1"/>
        <v>1.2871105101757365</v>
      </c>
      <c r="C47" s="2">
        <f t="shared" si="2"/>
        <v>0.2798960374727823</v>
      </c>
      <c r="D47" s="2">
        <f t="shared" si="3"/>
        <v>0.96003031629581093</v>
      </c>
      <c r="E47" s="2">
        <f t="shared" si="14"/>
        <v>1.108547523087176</v>
      </c>
      <c r="F47" s="2">
        <f t="shared" si="4"/>
        <v>0.83141064231538198</v>
      </c>
      <c r="G47" s="2">
        <f t="shared" si="5"/>
        <v>0.7389483217696462</v>
      </c>
      <c r="H47" s="2">
        <f t="shared" si="6"/>
        <v>0.83141064231538198</v>
      </c>
      <c r="I47" s="2">
        <f t="shared" si="7"/>
        <v>0.16159805258002047</v>
      </c>
      <c r="J47" s="2">
        <v>39.751583279999998</v>
      </c>
      <c r="K47" s="2">
        <f>J47*constant!$B$2</f>
        <v>540.84827469691652</v>
      </c>
      <c r="L47" s="2">
        <f>39.8648803*constant!$B$2-K47</f>
        <v>1.5414857155170694</v>
      </c>
      <c r="M47" s="2">
        <f t="shared" si="8"/>
        <v>2.574221020351473</v>
      </c>
      <c r="N47" s="2">
        <f t="shared" si="9"/>
        <v>0.47982591795827778</v>
      </c>
      <c r="O47" s="2">
        <f t="shared" si="10"/>
        <v>27.491999999999813</v>
      </c>
      <c r="P47" s="2">
        <f t="shared" si="11"/>
        <v>-0.47982591795827778</v>
      </c>
      <c r="Q47" s="2">
        <f t="shared" si="12"/>
        <v>-27.491999999999813</v>
      </c>
      <c r="R47" s="2">
        <f t="shared" si="13"/>
        <v>1.5590142565037992</v>
      </c>
    </row>
    <row r="48" spans="1:18" x14ac:dyDescent="0.35">
      <c r="A48" s="2">
        <v>74.891499999999894</v>
      </c>
      <c r="B48" s="2">
        <f t="shared" si="1"/>
        <v>1.3071032567573315</v>
      </c>
      <c r="C48" s="2">
        <f t="shared" si="2"/>
        <v>0.26064773652355105</v>
      </c>
      <c r="D48" s="2">
        <f t="shared" si="3"/>
        <v>0.96543397363317884</v>
      </c>
      <c r="E48" s="2">
        <f t="shared" si="14"/>
        <v>1.1147871291238518</v>
      </c>
      <c r="F48" s="2">
        <f t="shared" si="4"/>
        <v>0.83609034684288874</v>
      </c>
      <c r="G48" s="2">
        <f t="shared" si="5"/>
        <v>0.72783531003516466</v>
      </c>
      <c r="H48" s="2">
        <f t="shared" si="6"/>
        <v>0.83609034684288874</v>
      </c>
      <c r="I48" s="2">
        <f t="shared" si="7"/>
        <v>0.15048504084553893</v>
      </c>
      <c r="J48" s="2">
        <v>39.733353229999999</v>
      </c>
      <c r="K48" s="2">
        <f>J48*constant!$B$2</f>
        <v>540.60024203314345</v>
      </c>
      <c r="L48" s="2">
        <f>39.8648803*constant!$B$2-K48</f>
        <v>1.7895183792901435</v>
      </c>
      <c r="M48" s="2">
        <f t="shared" si="8"/>
        <v>2.614206513514663</v>
      </c>
      <c r="N48" s="2">
        <f t="shared" si="9"/>
        <v>0.51981141112146778</v>
      </c>
      <c r="O48" s="2">
        <f t="shared" si="10"/>
        <v>29.782999999999806</v>
      </c>
      <c r="P48" s="2">
        <f t="shared" si="11"/>
        <v>-0.51981141112146778</v>
      </c>
      <c r="Q48" s="2">
        <f t="shared" si="12"/>
        <v>-29.782999999999806</v>
      </c>
      <c r="R48" s="2">
        <f t="shared" si="13"/>
        <v>1.8007751216538619</v>
      </c>
    </row>
    <row r="49" spans="1:18" x14ac:dyDescent="0.35">
      <c r="A49" s="2">
        <v>76.036999999999907</v>
      </c>
      <c r="B49" s="2">
        <f t="shared" si="1"/>
        <v>1.3270960033389267</v>
      </c>
      <c r="C49" s="2">
        <f t="shared" si="2"/>
        <v>0.24129525555969869</v>
      </c>
      <c r="D49" s="2">
        <f t="shared" si="3"/>
        <v>0.97045175029178021</v>
      </c>
      <c r="E49" s="2">
        <f t="shared" si="14"/>
        <v>1.1205811585330057</v>
      </c>
      <c r="F49" s="2">
        <f t="shared" si="4"/>
        <v>0.84043586889975419</v>
      </c>
      <c r="G49" s="2">
        <f t="shared" si="5"/>
        <v>0.71666214994119737</v>
      </c>
      <c r="H49" s="2">
        <f t="shared" si="6"/>
        <v>0.84043586889975419</v>
      </c>
      <c r="I49" s="2">
        <f t="shared" si="7"/>
        <v>0.13931188075157164</v>
      </c>
      <c r="J49" s="2">
        <v>39.714139869999997</v>
      </c>
      <c r="K49" s="2">
        <f>J49*constant!$B$2</f>
        <v>540.33883074459334</v>
      </c>
      <c r="L49" s="2">
        <f>39.8648803*constant!$B$2-K49</f>
        <v>2.0509296678402507</v>
      </c>
      <c r="M49" s="2">
        <f t="shared" si="8"/>
        <v>2.6541920066778535</v>
      </c>
      <c r="N49" s="2">
        <f t="shared" si="9"/>
        <v>0.55979690428465823</v>
      </c>
      <c r="O49" s="2">
        <f t="shared" si="10"/>
        <v>32.073999999999828</v>
      </c>
      <c r="P49" s="2">
        <f t="shared" si="11"/>
        <v>-0.55979690428465823</v>
      </c>
      <c r="Q49" s="2">
        <f t="shared" si="12"/>
        <v>-32.073999999999828</v>
      </c>
      <c r="R49" s="2">
        <f t="shared" si="13"/>
        <v>2.0549542174016033</v>
      </c>
    </row>
    <row r="50" spans="1:18" x14ac:dyDescent="0.35">
      <c r="A50" s="2">
        <v>77.182499999999905</v>
      </c>
      <c r="B50" s="2">
        <f t="shared" si="1"/>
        <v>1.3470887499205217</v>
      </c>
      <c r="C50" s="2">
        <f t="shared" si="2"/>
        <v>0.22184632970210807</v>
      </c>
      <c r="D50" s="2">
        <f t="shared" si="3"/>
        <v>0.97508164068333458</v>
      </c>
      <c r="E50" s="2">
        <f t="shared" si="14"/>
        <v>1.1259272954607704</v>
      </c>
      <c r="F50" s="2">
        <f t="shared" si="4"/>
        <v>0.8444454715955777</v>
      </c>
      <c r="G50" s="2">
        <f t="shared" si="5"/>
        <v>0.70543330736186827</v>
      </c>
      <c r="H50" s="2">
        <f t="shared" si="6"/>
        <v>0.8444454715955777</v>
      </c>
      <c r="I50" s="2">
        <f t="shared" si="7"/>
        <v>0.12808303817224254</v>
      </c>
      <c r="J50" s="2">
        <v>39.694097300000003</v>
      </c>
      <c r="K50" s="2">
        <f>J50*constant!$B$2</f>
        <v>540.06613747024915</v>
      </c>
      <c r="L50" s="2">
        <f>39.8648803*constant!$B$2-K50</f>
        <v>2.3236229421844428</v>
      </c>
      <c r="M50" s="2">
        <f t="shared" si="8"/>
        <v>2.6941774998410435</v>
      </c>
      <c r="N50" s="2">
        <f t="shared" si="9"/>
        <v>0.59978239744784823</v>
      </c>
      <c r="O50" s="2">
        <f t="shared" si="10"/>
        <v>34.364999999999824</v>
      </c>
      <c r="P50" s="2">
        <f t="shared" si="11"/>
        <v>-0.59978239744784823</v>
      </c>
      <c r="Q50" s="2">
        <f t="shared" si="12"/>
        <v>-34.364999999999824</v>
      </c>
      <c r="R50" s="2">
        <f t="shared" si="13"/>
        <v>2.3205254609484509</v>
      </c>
    </row>
    <row r="51" spans="1:18" x14ac:dyDescent="0.35">
      <c r="A51" s="2">
        <v>78.327999999999903</v>
      </c>
      <c r="B51" s="2">
        <f t="shared" si="1"/>
        <v>1.3670814965021167</v>
      </c>
      <c r="C51" s="2">
        <f t="shared" si="2"/>
        <v>0.20230873262035784</v>
      </c>
      <c r="D51" s="2">
        <f t="shared" si="3"/>
        <v>0.97932179425638466</v>
      </c>
      <c r="E51" s="2">
        <f t="shared" si="14"/>
        <v>1.130823403074382</v>
      </c>
      <c r="F51" s="2">
        <f t="shared" si="4"/>
        <v>0.84811755230578645</v>
      </c>
      <c r="G51" s="2">
        <f t="shared" si="5"/>
        <v>0.69415327042740138</v>
      </c>
      <c r="H51" s="2">
        <f t="shared" si="6"/>
        <v>0.84811755230578645</v>
      </c>
      <c r="I51" s="2">
        <f t="shared" si="7"/>
        <v>0.11680300123777565</v>
      </c>
      <c r="J51" s="2">
        <v>39.673428000000001</v>
      </c>
      <c r="K51" s="2">
        <f>J51*constant!$B$2</f>
        <v>539.78491709305172</v>
      </c>
      <c r="L51" s="2">
        <f>39.8648803*constant!$B$2-K51</f>
        <v>2.604843319381871</v>
      </c>
      <c r="M51" s="2">
        <f t="shared" si="8"/>
        <v>2.7341629930042335</v>
      </c>
      <c r="N51" s="2">
        <f t="shared" si="9"/>
        <v>0.63976789061103823</v>
      </c>
      <c r="O51" s="2">
        <f t="shared" si="10"/>
        <v>36.655999999999814</v>
      </c>
      <c r="P51" s="2">
        <f t="shared" si="11"/>
        <v>-0.63976789061103823</v>
      </c>
      <c r="Q51" s="2">
        <f t="shared" si="12"/>
        <v>-36.655999999999814</v>
      </c>
      <c r="R51" s="2">
        <f t="shared" si="13"/>
        <v>2.5964627694958411</v>
      </c>
    </row>
    <row r="52" spans="1:18" x14ac:dyDescent="0.35">
      <c r="A52" s="2">
        <v>79.473499999999902</v>
      </c>
      <c r="B52" s="2">
        <f t="shared" si="1"/>
        <v>1.3870742430837117</v>
      </c>
      <c r="C52" s="2">
        <f t="shared" si="2"/>
        <v>0.18269027342561384</v>
      </c>
      <c r="D52" s="2">
        <f t="shared" si="3"/>
        <v>0.98317051623595508</v>
      </c>
      <c r="E52" s="2">
        <f t="shared" si="14"/>
        <v>1.135267524416264</v>
      </c>
      <c r="F52" s="2">
        <f t="shared" si="4"/>
        <v>0.851450643312198</v>
      </c>
      <c r="G52" s="2">
        <f t="shared" si="5"/>
        <v>0.6828265477302301</v>
      </c>
      <c r="H52" s="2">
        <f t="shared" si="6"/>
        <v>0.851450643312198</v>
      </c>
      <c r="I52" s="2">
        <f t="shared" si="7"/>
        <v>0.10547627854060437</v>
      </c>
      <c r="J52" s="2">
        <v>39.652368289999998</v>
      </c>
      <c r="K52" s="2">
        <f>J52*constant!$B$2</f>
        <v>539.49838491296498</v>
      </c>
      <c r="L52" s="2">
        <f>39.8648803*constant!$B$2-K52</f>
        <v>2.8913754994686087</v>
      </c>
      <c r="M52" s="2">
        <f t="shared" si="8"/>
        <v>2.7741484861674235</v>
      </c>
      <c r="N52" s="2">
        <f t="shared" si="9"/>
        <v>0.67975338377422823</v>
      </c>
      <c r="O52" s="2">
        <f t="shared" si="10"/>
        <v>38.946999999999811</v>
      </c>
      <c r="P52" s="2">
        <f t="shared" si="11"/>
        <v>-0.67975338377422823</v>
      </c>
      <c r="Q52" s="2">
        <f t="shared" si="12"/>
        <v>-38.946999999999811</v>
      </c>
      <c r="R52" s="2">
        <f t="shared" si="13"/>
        <v>2.8817400602452068</v>
      </c>
    </row>
    <row r="53" spans="1:18" x14ac:dyDescent="0.35">
      <c r="A53" s="2">
        <v>80.6189999999999</v>
      </c>
      <c r="B53" s="2">
        <f t="shared" si="1"/>
        <v>1.4070669896653067</v>
      </c>
      <c r="C53" s="2">
        <f t="shared" si="2"/>
        <v>0.16299879354935368</v>
      </c>
      <c r="D53" s="2">
        <f t="shared" si="3"/>
        <v>0.98662626830094846</v>
      </c>
      <c r="E53" s="2">
        <f t="shared" si="14"/>
        <v>1.139257883186217</v>
      </c>
      <c r="F53" s="2">
        <f t="shared" si="4"/>
        <v>0.8544434123896627</v>
      </c>
      <c r="G53" s="2">
        <f t="shared" si="5"/>
        <v>0.67145766652292938</v>
      </c>
      <c r="H53" s="2">
        <f t="shared" si="6"/>
        <v>0.8544434123896627</v>
      </c>
      <c r="I53" s="2">
        <f t="shared" si="7"/>
        <v>9.4107397333303644E-2</v>
      </c>
      <c r="J53" s="2">
        <v>39.631178380000001</v>
      </c>
      <c r="K53" s="2">
        <f>J53*constant!$B$2</f>
        <v>539.2100812702206</v>
      </c>
      <c r="L53" s="2">
        <f>39.8648803*constant!$B$2-K53</f>
        <v>3.17967914221299</v>
      </c>
      <c r="M53" s="2">
        <f t="shared" si="8"/>
        <v>2.8141339793306135</v>
      </c>
      <c r="N53" s="2">
        <f t="shared" si="9"/>
        <v>0.71973887693741823</v>
      </c>
      <c r="O53" s="2">
        <f t="shared" si="10"/>
        <v>41.237999999999808</v>
      </c>
      <c r="P53" s="2">
        <f t="shared" si="11"/>
        <v>-0.71973887693741823</v>
      </c>
      <c r="Q53" s="2">
        <f t="shared" si="12"/>
        <v>-41.237999999999808</v>
      </c>
      <c r="R53" s="2">
        <f t="shared" si="13"/>
        <v>3.1753312503979823</v>
      </c>
    </row>
    <row r="54" spans="1:18" x14ac:dyDescent="0.35">
      <c r="A54" s="2">
        <v>81.764499999999899</v>
      </c>
      <c r="B54" s="2">
        <f t="shared" si="1"/>
        <v>1.4270597362469017</v>
      </c>
      <c r="C54" s="2">
        <f t="shared" si="2"/>
        <v>0.1432421636091733</v>
      </c>
      <c r="D54" s="2">
        <f t="shared" si="3"/>
        <v>0.98968766919900686</v>
      </c>
      <c r="E54" s="2">
        <f t="shared" si="14"/>
        <v>1.1427928844513999</v>
      </c>
      <c r="F54" s="2">
        <f t="shared" si="4"/>
        <v>0.85709466333854978</v>
      </c>
      <c r="G54" s="2">
        <f t="shared" si="5"/>
        <v>0.66005117090868626</v>
      </c>
      <c r="H54" s="2">
        <f t="shared" si="6"/>
        <v>0.85709466333854978</v>
      </c>
      <c r="I54" s="2">
        <f t="shared" si="7"/>
        <v>8.2700901719060527E-2</v>
      </c>
      <c r="J54" s="2">
        <v>39.610141280000001</v>
      </c>
      <c r="K54" s="2">
        <f>J54*constant!$B$2</f>
        <v>538.92385671510078</v>
      </c>
      <c r="L54" s="2">
        <f>39.8648803*constant!$B$2-K54</f>
        <v>3.4659036973328057</v>
      </c>
      <c r="M54" s="2">
        <f t="shared" si="8"/>
        <v>2.8541194724938035</v>
      </c>
      <c r="N54" s="2">
        <f t="shared" si="9"/>
        <v>0.75972437010060823</v>
      </c>
      <c r="O54" s="2">
        <f t="shared" si="10"/>
        <v>43.528999999999805</v>
      </c>
      <c r="P54" s="2">
        <f t="shared" si="11"/>
        <v>-0.75972437010060823</v>
      </c>
      <c r="Q54" s="2">
        <f t="shared" si="12"/>
        <v>-43.528999999999805</v>
      </c>
      <c r="R54" s="2">
        <f t="shared" si="13"/>
        <v>3.4762102571555999</v>
      </c>
    </row>
    <row r="55" spans="1:18" x14ac:dyDescent="0.35">
      <c r="A55" s="2">
        <v>82.909999999999897</v>
      </c>
      <c r="B55" s="2">
        <f t="shared" si="1"/>
        <v>1.4470524828284967</v>
      </c>
      <c r="C55" s="2">
        <f t="shared" si="2"/>
        <v>0.12342828026292778</v>
      </c>
      <c r="D55" s="2">
        <f t="shared" si="3"/>
        <v>0.99235349529859374</v>
      </c>
      <c r="E55" s="2">
        <f t="shared" si="14"/>
        <v>1.1458711152838184</v>
      </c>
      <c r="F55" s="2">
        <f t="shared" si="4"/>
        <v>0.8594033364628636</v>
      </c>
      <c r="G55" s="2">
        <f t="shared" si="5"/>
        <v>0.64861162002503969</v>
      </c>
      <c r="H55" s="2">
        <f t="shared" si="6"/>
        <v>0.8594033364628636</v>
      </c>
      <c r="I55" s="2">
        <f t="shared" si="7"/>
        <v>7.1261350835413961E-2</v>
      </c>
      <c r="J55" s="2">
        <v>39.589532409999997</v>
      </c>
      <c r="K55" s="2">
        <f>J55*constant!$B$2</f>
        <v>538.64345853059467</v>
      </c>
      <c r="L55" s="2">
        <f>39.8648803*constant!$B$2-K55</f>
        <v>3.7463018818389173</v>
      </c>
      <c r="M55" s="2">
        <f t="shared" si="8"/>
        <v>2.8941049656569935</v>
      </c>
      <c r="N55" s="2">
        <f t="shared" si="9"/>
        <v>0.79970986326379823</v>
      </c>
      <c r="O55" s="2">
        <f t="shared" si="10"/>
        <v>45.819999999999794</v>
      </c>
      <c r="P55" s="2">
        <f t="shared" si="11"/>
        <v>-0.79970986326379823</v>
      </c>
      <c r="Q55" s="2">
        <f t="shared" si="12"/>
        <v>-45.819999999999794</v>
      </c>
      <c r="R55" s="2">
        <f t="shared" si="13"/>
        <v>3.7833509977194941</v>
      </c>
    </row>
  </sheetData>
  <sortState ref="J1:J20">
    <sortCondition ref="J1:J20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18</v>
      </c>
      <c r="B1">
        <v>0.52917700000000001</v>
      </c>
      <c r="C1" s="1" t="s">
        <v>19</v>
      </c>
    </row>
    <row r="2" spans="1:3" x14ac:dyDescent="0.35">
      <c r="A2" t="s">
        <v>20</v>
      </c>
      <c r="B2">
        <v>13.605703976299999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hBN(Bend)</vt:lpstr>
      <vt:lpstr>constant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Markos Araphatzis</dc:creator>
  <cp:lastModifiedBy>Aris Sgouros</cp:lastModifiedBy>
  <dcterms:created xsi:type="dcterms:W3CDTF">2022-02-10T13:41:58Z</dcterms:created>
  <dcterms:modified xsi:type="dcterms:W3CDTF">2025-04-09T15:32:24Z</dcterms:modified>
</cp:coreProperties>
</file>