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7"/>
  </bookViews>
  <sheets>
    <sheet name="orig" sheetId="1" r:id="rId1"/>
    <sheet name="o.nanotube_proc_veusz" sheetId="3" r:id="rId2"/>
    <sheet name="kt_x0.1" sheetId="7" r:id="rId3"/>
    <sheet name="csv_kt_x0.1" sheetId="13" r:id="rId4"/>
    <sheet name="kt_x10" sheetId="8" r:id="rId5"/>
    <sheet name="csv_kt_x10" sheetId="14" r:id="rId6"/>
    <sheet name="kb_x0.1" sheetId="15" r:id="rId7"/>
    <sheet name="csv_kb_x0.1" sheetId="16" r:id="rId8"/>
  </sheets>
  <calcPr calcId="144525"/>
</workbook>
</file>

<file path=xl/calcChain.xml><?xml version="1.0" encoding="utf-8"?>
<calcChain xmlns="http://schemas.openxmlformats.org/spreadsheetml/2006/main">
  <c r="R15" i="16" l="1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15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14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13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12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10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9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8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7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6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5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4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3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2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F39" i="15"/>
  <c r="E39" i="15"/>
  <c r="D39" i="15"/>
  <c r="C39" i="15"/>
  <c r="A39" i="15"/>
  <c r="F38" i="15"/>
  <c r="E38" i="15"/>
  <c r="D38" i="15"/>
  <c r="C38" i="15"/>
  <c r="A38" i="15"/>
  <c r="F37" i="15"/>
  <c r="E37" i="15"/>
  <c r="D37" i="15"/>
  <c r="C37" i="15"/>
  <c r="A37" i="15"/>
  <c r="F36" i="15"/>
  <c r="E36" i="15"/>
  <c r="D36" i="15"/>
  <c r="C36" i="15"/>
  <c r="B36" i="15"/>
  <c r="A36" i="15"/>
  <c r="F35" i="15"/>
  <c r="E35" i="15"/>
  <c r="D35" i="15"/>
  <c r="C35" i="15"/>
  <c r="A35" i="15"/>
  <c r="F34" i="15"/>
  <c r="E34" i="15"/>
  <c r="D34" i="15"/>
  <c r="C34" i="15"/>
  <c r="A34" i="15"/>
  <c r="F33" i="15"/>
  <c r="E33" i="15"/>
  <c r="D33" i="15"/>
  <c r="C33" i="15"/>
  <c r="A33" i="15"/>
  <c r="F32" i="15"/>
  <c r="E32" i="15"/>
  <c r="D32" i="15"/>
  <c r="C32" i="15"/>
  <c r="B32" i="15"/>
  <c r="A32" i="15"/>
  <c r="F31" i="15"/>
  <c r="E31" i="15"/>
  <c r="D31" i="15"/>
  <c r="C31" i="15"/>
  <c r="A31" i="15"/>
  <c r="F30" i="15"/>
  <c r="E30" i="15"/>
  <c r="D30" i="15"/>
  <c r="C30" i="15"/>
  <c r="A30" i="15"/>
  <c r="F29" i="15"/>
  <c r="E29" i="15"/>
  <c r="D29" i="15"/>
  <c r="C29" i="15"/>
  <c r="A29" i="15"/>
  <c r="F28" i="15"/>
  <c r="E28" i="15"/>
  <c r="D28" i="15"/>
  <c r="C28" i="15"/>
  <c r="B28" i="15"/>
  <c r="A28" i="15"/>
  <c r="F27" i="15"/>
  <c r="E27" i="15"/>
  <c r="D27" i="15"/>
  <c r="C27" i="15"/>
  <c r="A27" i="15"/>
  <c r="F26" i="15"/>
  <c r="E26" i="15"/>
  <c r="D26" i="15"/>
  <c r="C26" i="15"/>
  <c r="A26" i="15"/>
  <c r="F25" i="15"/>
  <c r="E25" i="15"/>
  <c r="D25" i="15"/>
  <c r="C25" i="15"/>
  <c r="A25" i="15"/>
  <c r="F24" i="15"/>
  <c r="E24" i="15"/>
  <c r="D24" i="15"/>
  <c r="C24" i="15"/>
  <c r="B24" i="15"/>
  <c r="A24" i="15"/>
  <c r="F23" i="15"/>
  <c r="E23" i="15"/>
  <c r="D23" i="15"/>
  <c r="C23" i="15"/>
  <c r="B23" i="15"/>
  <c r="A23" i="15"/>
  <c r="F22" i="15"/>
  <c r="E22" i="15"/>
  <c r="D22" i="15"/>
  <c r="C22" i="15"/>
  <c r="A22" i="15"/>
  <c r="F21" i="15"/>
  <c r="E21" i="15"/>
  <c r="D21" i="15"/>
  <c r="C21" i="15"/>
  <c r="A21" i="15"/>
  <c r="F20" i="15"/>
  <c r="E20" i="15"/>
  <c r="D20" i="15"/>
  <c r="C20" i="15"/>
  <c r="B20" i="15"/>
  <c r="A20" i="15"/>
  <c r="F19" i="15"/>
  <c r="E19" i="15"/>
  <c r="D19" i="15"/>
  <c r="C19" i="15"/>
  <c r="B19" i="15"/>
  <c r="A19" i="15"/>
  <c r="F18" i="15"/>
  <c r="E18" i="15"/>
  <c r="D18" i="15"/>
  <c r="C18" i="15"/>
  <c r="A18" i="15"/>
  <c r="F17" i="15"/>
  <c r="E17" i="15"/>
  <c r="D17" i="15"/>
  <c r="C17" i="15"/>
  <c r="A17" i="15"/>
  <c r="F16" i="15"/>
  <c r="E16" i="15"/>
  <c r="D16" i="15"/>
  <c r="C16" i="15"/>
  <c r="B16" i="15"/>
  <c r="A16" i="15"/>
  <c r="F15" i="15"/>
  <c r="E15" i="15"/>
  <c r="D15" i="15"/>
  <c r="C15" i="15"/>
  <c r="B15" i="15"/>
  <c r="A15" i="15"/>
  <c r="F14" i="15"/>
  <c r="E14" i="15"/>
  <c r="D14" i="15"/>
  <c r="C14" i="15"/>
  <c r="A14" i="15"/>
  <c r="F13" i="15"/>
  <c r="E13" i="15"/>
  <c r="D13" i="15"/>
  <c r="C13" i="15"/>
  <c r="A13" i="15"/>
  <c r="F12" i="15"/>
  <c r="E12" i="15"/>
  <c r="D12" i="15"/>
  <c r="C12" i="15"/>
  <c r="B12" i="15"/>
  <c r="A12" i="15"/>
  <c r="F11" i="15"/>
  <c r="E11" i="15"/>
  <c r="D11" i="15"/>
  <c r="C11" i="15"/>
  <c r="B11" i="15"/>
  <c r="A11" i="15"/>
  <c r="F10" i="15"/>
  <c r="E10" i="15"/>
  <c r="D10" i="15"/>
  <c r="C10" i="15"/>
  <c r="B1" i="15"/>
  <c r="B37" i="15" s="1"/>
  <c r="B27" i="15" l="1"/>
  <c r="B31" i="15"/>
  <c r="B35" i="15"/>
  <c r="B39" i="15"/>
  <c r="B14" i="15"/>
  <c r="B18" i="15"/>
  <c r="B22" i="15"/>
  <c r="B26" i="15"/>
  <c r="B30" i="15"/>
  <c r="B34" i="15"/>
  <c r="B38" i="15"/>
  <c r="C1" i="15"/>
  <c r="B2" i="15"/>
  <c r="B13" i="15"/>
  <c r="B17" i="15"/>
  <c r="B21" i="15"/>
  <c r="B25" i="15"/>
  <c r="B29" i="15"/>
  <c r="B33" i="15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K11" i="1"/>
  <c r="J11" i="1"/>
  <c r="B11" i="1"/>
  <c r="B4" i="15" l="1"/>
  <c r="G39" i="15"/>
  <c r="G35" i="15"/>
  <c r="G31" i="15"/>
  <c r="G27" i="15"/>
  <c r="G23" i="15"/>
  <c r="G19" i="15"/>
  <c r="G15" i="15"/>
  <c r="G11" i="15"/>
  <c r="G36" i="15"/>
  <c r="G32" i="15"/>
  <c r="G28" i="15"/>
  <c r="G24" i="15"/>
  <c r="G20" i="15"/>
  <c r="G16" i="15"/>
  <c r="G12" i="15"/>
  <c r="G37" i="15"/>
  <c r="G29" i="15"/>
  <c r="G17" i="15"/>
  <c r="G33" i="15"/>
  <c r="G25" i="15"/>
  <c r="G21" i="15"/>
  <c r="G13" i="15"/>
  <c r="G38" i="15"/>
  <c r="G34" i="15"/>
  <c r="G30" i="15"/>
  <c r="G26" i="15"/>
  <c r="G22" i="15"/>
  <c r="G18" i="15"/>
  <c r="G14" i="15"/>
  <c r="H39" i="15"/>
  <c r="I39" i="15" s="1"/>
  <c r="H35" i="15"/>
  <c r="I35" i="15" s="1"/>
  <c r="H31" i="15"/>
  <c r="I31" i="15" s="1"/>
  <c r="H27" i="15"/>
  <c r="I27" i="15" s="1"/>
  <c r="H23" i="15"/>
  <c r="I23" i="15" s="1"/>
  <c r="H19" i="15"/>
  <c r="I19" i="15" s="1"/>
  <c r="H15" i="15"/>
  <c r="I15" i="15" s="1"/>
  <c r="H11" i="15"/>
  <c r="I11" i="15" s="1"/>
  <c r="H36" i="15"/>
  <c r="I36" i="15" s="1"/>
  <c r="H32" i="15"/>
  <c r="I32" i="15" s="1"/>
  <c r="H28" i="15"/>
  <c r="I28" i="15" s="1"/>
  <c r="H24" i="15"/>
  <c r="I24" i="15" s="1"/>
  <c r="H20" i="15"/>
  <c r="I20" i="15" s="1"/>
  <c r="H16" i="15"/>
  <c r="I16" i="15" s="1"/>
  <c r="H12" i="15"/>
  <c r="I12" i="15" s="1"/>
  <c r="H37" i="15"/>
  <c r="I37" i="15" s="1"/>
  <c r="H33" i="15"/>
  <c r="I33" i="15" s="1"/>
  <c r="H29" i="15"/>
  <c r="I29" i="15" s="1"/>
  <c r="H25" i="15"/>
  <c r="I25" i="15" s="1"/>
  <c r="H21" i="15"/>
  <c r="I21" i="15" s="1"/>
  <c r="H17" i="15"/>
  <c r="I17" i="15" s="1"/>
  <c r="H13" i="15"/>
  <c r="I13" i="15" s="1"/>
  <c r="H34" i="15"/>
  <c r="I34" i="15" s="1"/>
  <c r="H30" i="15"/>
  <c r="I30" i="15" s="1"/>
  <c r="H38" i="15"/>
  <c r="I38" i="15" s="1"/>
  <c r="H26" i="15"/>
  <c r="I26" i="15" s="1"/>
  <c r="H22" i="15"/>
  <c r="I22" i="15" s="1"/>
  <c r="H18" i="15"/>
  <c r="I18" i="15" s="1"/>
  <c r="H14" i="15"/>
  <c r="I14" i="15" s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R15" i="14" l="1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A1" i="14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A1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15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14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12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7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6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5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4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3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A2" i="13"/>
  <c r="R15" i="3"/>
  <c r="Q15" i="3"/>
  <c r="P15" i="3"/>
  <c r="O15" i="3"/>
  <c r="N15" i="3"/>
  <c r="M15" i="3"/>
  <c r="L15" i="3"/>
  <c r="K15" i="3"/>
  <c r="R14" i="3"/>
  <c r="Q14" i="3"/>
  <c r="P14" i="3"/>
  <c r="O14" i="3"/>
  <c r="N14" i="3"/>
  <c r="M14" i="3"/>
  <c r="L14" i="3"/>
  <c r="K14" i="3"/>
  <c r="R13" i="3"/>
  <c r="Q13" i="3"/>
  <c r="P13" i="3"/>
  <c r="O13" i="3"/>
  <c r="N13" i="3"/>
  <c r="M13" i="3"/>
  <c r="L13" i="3"/>
  <c r="K13" i="3"/>
  <c r="R12" i="3"/>
  <c r="Q12" i="3"/>
  <c r="P12" i="3"/>
  <c r="O12" i="3"/>
  <c r="N12" i="3"/>
  <c r="M12" i="3"/>
  <c r="L12" i="3"/>
  <c r="K12" i="3"/>
  <c r="R11" i="3"/>
  <c r="Q11" i="3"/>
  <c r="P11" i="3"/>
  <c r="O11" i="3"/>
  <c r="N11" i="3"/>
  <c r="M11" i="3"/>
  <c r="L11" i="3"/>
  <c r="K11" i="3"/>
  <c r="R10" i="3"/>
  <c r="Q10" i="3"/>
  <c r="P10" i="3"/>
  <c r="O10" i="3"/>
  <c r="N10" i="3"/>
  <c r="M10" i="3"/>
  <c r="L10" i="3"/>
  <c r="K10" i="3"/>
  <c r="R9" i="3"/>
  <c r="Q9" i="3"/>
  <c r="P9" i="3"/>
  <c r="O9" i="3"/>
  <c r="N9" i="3"/>
  <c r="M9" i="3"/>
  <c r="L9" i="3"/>
  <c r="K9" i="3"/>
  <c r="R8" i="3"/>
  <c r="Q8" i="3"/>
  <c r="P8" i="3"/>
  <c r="O8" i="3"/>
  <c r="N8" i="3"/>
  <c r="M8" i="3"/>
  <c r="L8" i="3"/>
  <c r="K8" i="3"/>
  <c r="R7" i="3"/>
  <c r="Q7" i="3"/>
  <c r="P7" i="3"/>
  <c r="O7" i="3"/>
  <c r="N7" i="3"/>
  <c r="M7" i="3"/>
  <c r="L7" i="3"/>
  <c r="K7" i="3"/>
  <c r="R6" i="3"/>
  <c r="Q6" i="3"/>
  <c r="P6" i="3"/>
  <c r="O6" i="3"/>
  <c r="N6" i="3"/>
  <c r="M6" i="3"/>
  <c r="L6" i="3"/>
  <c r="K6" i="3"/>
  <c r="R5" i="3"/>
  <c r="Q5" i="3"/>
  <c r="P5" i="3"/>
  <c r="O5" i="3"/>
  <c r="N5" i="3"/>
  <c r="M5" i="3"/>
  <c r="L5" i="3"/>
  <c r="K5" i="3"/>
  <c r="R4" i="3"/>
  <c r="Q4" i="3"/>
  <c r="P4" i="3"/>
  <c r="O4" i="3"/>
  <c r="N4" i="3"/>
  <c r="M4" i="3"/>
  <c r="L4" i="3"/>
  <c r="K4" i="3"/>
  <c r="R3" i="3"/>
  <c r="Q3" i="3"/>
  <c r="P3" i="3"/>
  <c r="O3" i="3"/>
  <c r="N3" i="3"/>
  <c r="M3" i="3"/>
  <c r="L3" i="3"/>
  <c r="K3" i="3"/>
  <c r="R2" i="3"/>
  <c r="Q2" i="3"/>
  <c r="P2" i="3"/>
  <c r="O2" i="3"/>
  <c r="N2" i="3"/>
  <c r="M2" i="3"/>
  <c r="L2" i="3"/>
  <c r="K2" i="3"/>
  <c r="R1" i="3"/>
  <c r="Q1" i="3"/>
  <c r="P1" i="3"/>
  <c r="O1" i="3"/>
  <c r="N1" i="3"/>
  <c r="M1" i="3"/>
  <c r="L1" i="3"/>
  <c r="K1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I1" i="3"/>
  <c r="H1" i="3"/>
  <c r="G1" i="3"/>
  <c r="F1" i="3"/>
  <c r="E1" i="3"/>
  <c r="D1" i="3"/>
  <c r="C1" i="3"/>
  <c r="B1" i="3"/>
  <c r="A36" i="8" l="1"/>
  <c r="B36" i="8"/>
  <c r="C36" i="8"/>
  <c r="D36" i="8"/>
  <c r="E36" i="8"/>
  <c r="F36" i="8"/>
  <c r="G36" i="8"/>
  <c r="H36" i="8"/>
  <c r="I36" i="8"/>
  <c r="A37" i="8"/>
  <c r="I37" i="8" s="1"/>
  <c r="B37" i="8"/>
  <c r="C37" i="8"/>
  <c r="G37" i="8" s="1"/>
  <c r="D37" i="8"/>
  <c r="E37" i="8"/>
  <c r="F37" i="8"/>
  <c r="H37" i="8"/>
  <c r="A38" i="8"/>
  <c r="I38" i="8" s="1"/>
  <c r="B38" i="8"/>
  <c r="C38" i="8"/>
  <c r="G38" i="8" s="1"/>
  <c r="D38" i="8"/>
  <c r="E38" i="8"/>
  <c r="F38" i="8"/>
  <c r="H38" i="8"/>
  <c r="A39" i="8"/>
  <c r="B39" i="8"/>
  <c r="C39" i="8"/>
  <c r="D39" i="8"/>
  <c r="E39" i="8"/>
  <c r="F39" i="8"/>
  <c r="G39" i="8"/>
  <c r="H39" i="8"/>
  <c r="I39" i="8"/>
  <c r="B7" i="8"/>
  <c r="B6" i="8"/>
  <c r="A7" i="8"/>
  <c r="A6" i="8"/>
  <c r="F35" i="8"/>
  <c r="E35" i="8"/>
  <c r="D35" i="8"/>
  <c r="C35" i="8"/>
  <c r="B35" i="8"/>
  <c r="A35" i="8"/>
  <c r="F34" i="8"/>
  <c r="E34" i="8"/>
  <c r="D34" i="8"/>
  <c r="C34" i="8"/>
  <c r="A34" i="8"/>
  <c r="F33" i="8"/>
  <c r="E33" i="8"/>
  <c r="D33" i="8"/>
  <c r="C33" i="8"/>
  <c r="A33" i="8"/>
  <c r="F32" i="8"/>
  <c r="E32" i="8"/>
  <c r="D32" i="8"/>
  <c r="C32" i="8"/>
  <c r="B32" i="8"/>
  <c r="A32" i="8"/>
  <c r="F31" i="8"/>
  <c r="E31" i="8"/>
  <c r="D31" i="8"/>
  <c r="C31" i="8"/>
  <c r="B31" i="8"/>
  <c r="A31" i="8"/>
  <c r="F30" i="8"/>
  <c r="E30" i="8"/>
  <c r="D30" i="8"/>
  <c r="C30" i="8"/>
  <c r="A30" i="8"/>
  <c r="F29" i="8"/>
  <c r="E29" i="8"/>
  <c r="D29" i="8"/>
  <c r="C29" i="8"/>
  <c r="A29" i="8"/>
  <c r="F28" i="8"/>
  <c r="E28" i="8"/>
  <c r="D28" i="8"/>
  <c r="C28" i="8"/>
  <c r="B28" i="8"/>
  <c r="A28" i="8"/>
  <c r="F27" i="8"/>
  <c r="E27" i="8"/>
  <c r="D27" i="8"/>
  <c r="C27" i="8"/>
  <c r="B27" i="8"/>
  <c r="A27" i="8"/>
  <c r="F26" i="8"/>
  <c r="E26" i="8"/>
  <c r="D26" i="8"/>
  <c r="C26" i="8"/>
  <c r="A26" i="8"/>
  <c r="F25" i="8"/>
  <c r="E25" i="8"/>
  <c r="D25" i="8"/>
  <c r="C25" i="8"/>
  <c r="A25" i="8"/>
  <c r="F24" i="8"/>
  <c r="E24" i="8"/>
  <c r="D24" i="8"/>
  <c r="C24" i="8"/>
  <c r="B24" i="8"/>
  <c r="A24" i="8"/>
  <c r="F23" i="8"/>
  <c r="E23" i="8"/>
  <c r="D23" i="8"/>
  <c r="C23" i="8"/>
  <c r="B23" i="8"/>
  <c r="A23" i="8"/>
  <c r="F22" i="8"/>
  <c r="E22" i="8"/>
  <c r="D22" i="8"/>
  <c r="C22" i="8"/>
  <c r="A22" i="8"/>
  <c r="F21" i="8"/>
  <c r="E21" i="8"/>
  <c r="D21" i="8"/>
  <c r="C21" i="8"/>
  <c r="A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A18" i="8"/>
  <c r="F17" i="8"/>
  <c r="E17" i="8"/>
  <c r="D17" i="8"/>
  <c r="C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F14" i="8"/>
  <c r="E14" i="8"/>
  <c r="D14" i="8"/>
  <c r="C14" i="8"/>
  <c r="A14" i="8"/>
  <c r="F13" i="8"/>
  <c r="E13" i="8"/>
  <c r="D13" i="8"/>
  <c r="C13" i="8"/>
  <c r="A13" i="8"/>
  <c r="F12" i="8"/>
  <c r="E12" i="8"/>
  <c r="D12" i="8"/>
  <c r="C12" i="8"/>
  <c r="B12" i="8"/>
  <c r="A12" i="8"/>
  <c r="F11" i="8"/>
  <c r="E11" i="8"/>
  <c r="D11" i="8"/>
  <c r="C11" i="8"/>
  <c r="B11" i="8"/>
  <c r="A11" i="8"/>
  <c r="F10" i="8"/>
  <c r="E10" i="8"/>
  <c r="D10" i="8"/>
  <c r="C10" i="8"/>
  <c r="B1" i="8"/>
  <c r="F39" i="7"/>
  <c r="E39" i="7"/>
  <c r="D39" i="7"/>
  <c r="C39" i="7"/>
  <c r="B39" i="7"/>
  <c r="A39" i="7"/>
  <c r="H38" i="7"/>
  <c r="F38" i="7"/>
  <c r="E38" i="7"/>
  <c r="D38" i="7"/>
  <c r="C38" i="7"/>
  <c r="G38" i="7" s="1"/>
  <c r="A38" i="7"/>
  <c r="H37" i="7"/>
  <c r="F37" i="7"/>
  <c r="E37" i="7"/>
  <c r="D37" i="7"/>
  <c r="C37" i="7"/>
  <c r="G37" i="7" s="1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H34" i="7"/>
  <c r="I34" i="7" s="1"/>
  <c r="G34" i="7"/>
  <c r="F34" i="7"/>
  <c r="E34" i="7"/>
  <c r="D34" i="7"/>
  <c r="C34" i="7"/>
  <c r="A34" i="7"/>
  <c r="H33" i="7"/>
  <c r="F33" i="7"/>
  <c r="E33" i="7"/>
  <c r="D33" i="7"/>
  <c r="C33" i="7"/>
  <c r="G33" i="7" s="1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H30" i="7"/>
  <c r="F30" i="7"/>
  <c r="E30" i="7"/>
  <c r="D30" i="7"/>
  <c r="C30" i="7"/>
  <c r="G30" i="7" s="1"/>
  <c r="A30" i="7"/>
  <c r="H29" i="7"/>
  <c r="F29" i="7"/>
  <c r="E29" i="7"/>
  <c r="D29" i="7"/>
  <c r="C29" i="7"/>
  <c r="G29" i="7" s="1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H26" i="7"/>
  <c r="F26" i="7"/>
  <c r="E26" i="7"/>
  <c r="D26" i="7"/>
  <c r="C26" i="7"/>
  <c r="G26" i="7" s="1"/>
  <c r="A26" i="7"/>
  <c r="H25" i="7"/>
  <c r="F25" i="7"/>
  <c r="E25" i="7"/>
  <c r="D25" i="7"/>
  <c r="C25" i="7"/>
  <c r="G25" i="7" s="1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H22" i="7"/>
  <c r="F22" i="7"/>
  <c r="E22" i="7"/>
  <c r="D22" i="7"/>
  <c r="C22" i="7"/>
  <c r="G22" i="7" s="1"/>
  <c r="A22" i="7"/>
  <c r="H21" i="7"/>
  <c r="F21" i="7"/>
  <c r="E21" i="7"/>
  <c r="D21" i="7"/>
  <c r="C21" i="7"/>
  <c r="G21" i="7" s="1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H18" i="7"/>
  <c r="F18" i="7"/>
  <c r="E18" i="7"/>
  <c r="D18" i="7"/>
  <c r="C18" i="7"/>
  <c r="G18" i="7" s="1"/>
  <c r="A18" i="7"/>
  <c r="H17" i="7"/>
  <c r="F17" i="7"/>
  <c r="E17" i="7"/>
  <c r="D17" i="7"/>
  <c r="C17" i="7"/>
  <c r="G17" i="7" s="1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H14" i="7"/>
  <c r="F14" i="7"/>
  <c r="E14" i="7"/>
  <c r="D14" i="7"/>
  <c r="C14" i="7"/>
  <c r="G14" i="7" s="1"/>
  <c r="A14" i="7"/>
  <c r="H13" i="7"/>
  <c r="I13" i="7" s="1"/>
  <c r="G13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2" i="7"/>
  <c r="B4" i="7" s="1"/>
  <c r="C1" i="7"/>
  <c r="H39" i="7" s="1"/>
  <c r="B1" i="7"/>
  <c r="B38" i="7" s="1"/>
  <c r="B14" i="8" l="1"/>
  <c r="B18" i="8"/>
  <c r="B22" i="8"/>
  <c r="B26" i="8"/>
  <c r="B30" i="8"/>
  <c r="B34" i="8"/>
  <c r="C1" i="8"/>
  <c r="B2" i="8"/>
  <c r="B13" i="8"/>
  <c r="B17" i="8"/>
  <c r="B21" i="8"/>
  <c r="B25" i="8"/>
  <c r="B29" i="8"/>
  <c r="B33" i="8"/>
  <c r="I25" i="7"/>
  <c r="I38" i="7"/>
  <c r="I29" i="7"/>
  <c r="I18" i="7"/>
  <c r="I22" i="7"/>
  <c r="I17" i="7"/>
  <c r="I33" i="7"/>
  <c r="I26" i="7"/>
  <c r="I21" i="7"/>
  <c r="I37" i="7"/>
  <c r="I14" i="7"/>
  <c r="I30" i="7"/>
  <c r="I39" i="7"/>
  <c r="G12" i="7"/>
  <c r="G16" i="7"/>
  <c r="G20" i="7"/>
  <c r="G24" i="7"/>
  <c r="G28" i="7"/>
  <c r="G32" i="7"/>
  <c r="G36" i="7"/>
  <c r="H12" i="7"/>
  <c r="I12" i="7" s="1"/>
  <c r="B14" i="7"/>
  <c r="H16" i="7"/>
  <c r="I16" i="7" s="1"/>
  <c r="B18" i="7"/>
  <c r="H20" i="7"/>
  <c r="I20" i="7" s="1"/>
  <c r="B22" i="7"/>
  <c r="H24" i="7"/>
  <c r="I24" i="7" s="1"/>
  <c r="B26" i="7"/>
  <c r="H28" i="7"/>
  <c r="I28" i="7" s="1"/>
  <c r="B30" i="7"/>
  <c r="H32" i="7"/>
  <c r="I32" i="7" s="1"/>
  <c r="B34" i="7"/>
  <c r="H36" i="7"/>
  <c r="I36" i="7" s="1"/>
  <c r="G11" i="7"/>
  <c r="G15" i="7"/>
  <c r="G19" i="7"/>
  <c r="G23" i="7"/>
  <c r="G27" i="7"/>
  <c r="G31" i="7"/>
  <c r="G35" i="7"/>
  <c r="G39" i="7"/>
  <c r="H11" i="7"/>
  <c r="I11" i="7" s="1"/>
  <c r="H15" i="7"/>
  <c r="I15" i="7" s="1"/>
  <c r="H19" i="7"/>
  <c r="I19" i="7" s="1"/>
  <c r="H23" i="7"/>
  <c r="I23" i="7" s="1"/>
  <c r="H27" i="7"/>
  <c r="I27" i="7" s="1"/>
  <c r="H31" i="7"/>
  <c r="I31" i="7" s="1"/>
  <c r="H35" i="7"/>
  <c r="I35" i="7" s="1"/>
  <c r="F10" i="1"/>
  <c r="E10" i="1"/>
  <c r="D10" i="1"/>
  <c r="C1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4" i="8" l="1"/>
  <c r="G35" i="8"/>
  <c r="G31" i="8"/>
  <c r="G27" i="8"/>
  <c r="G23" i="8"/>
  <c r="G19" i="8"/>
  <c r="G15" i="8"/>
  <c r="G11" i="8"/>
  <c r="G32" i="8"/>
  <c r="G28" i="8"/>
  <c r="G24" i="8"/>
  <c r="G20" i="8"/>
  <c r="G16" i="8"/>
  <c r="G12" i="8"/>
  <c r="G33" i="8"/>
  <c r="G29" i="8"/>
  <c r="G25" i="8"/>
  <c r="G21" i="8"/>
  <c r="G17" i="8"/>
  <c r="G13" i="8"/>
  <c r="G26" i="8"/>
  <c r="G22" i="8"/>
  <c r="G18" i="8"/>
  <c r="G14" i="8"/>
  <c r="G30" i="8"/>
  <c r="G34" i="8"/>
  <c r="H35" i="8"/>
  <c r="I35" i="8" s="1"/>
  <c r="H31" i="8"/>
  <c r="I31" i="8" s="1"/>
  <c r="H27" i="8"/>
  <c r="I27" i="8" s="1"/>
  <c r="H23" i="8"/>
  <c r="I23" i="8" s="1"/>
  <c r="H19" i="8"/>
  <c r="I19" i="8" s="1"/>
  <c r="H15" i="8"/>
  <c r="I15" i="8" s="1"/>
  <c r="H11" i="8"/>
  <c r="I11" i="8" s="1"/>
  <c r="H32" i="8"/>
  <c r="I32" i="8" s="1"/>
  <c r="H28" i="8"/>
  <c r="I28" i="8" s="1"/>
  <c r="H24" i="8"/>
  <c r="I24" i="8" s="1"/>
  <c r="H20" i="8"/>
  <c r="I20" i="8" s="1"/>
  <c r="H16" i="8"/>
  <c r="I16" i="8" s="1"/>
  <c r="H12" i="8"/>
  <c r="I12" i="8" s="1"/>
  <c r="H33" i="8"/>
  <c r="I33" i="8" s="1"/>
  <c r="H29" i="8"/>
  <c r="I29" i="8" s="1"/>
  <c r="H25" i="8"/>
  <c r="I25" i="8" s="1"/>
  <c r="H21" i="8"/>
  <c r="I21" i="8" s="1"/>
  <c r="H17" i="8"/>
  <c r="I17" i="8" s="1"/>
  <c r="H13" i="8"/>
  <c r="I13" i="8" s="1"/>
  <c r="H34" i="8"/>
  <c r="I34" i="8" s="1"/>
  <c r="H30" i="8"/>
  <c r="I30" i="8" s="1"/>
  <c r="H26" i="8"/>
  <c r="I26" i="8" s="1"/>
  <c r="H22" i="8"/>
  <c r="I22" i="8" s="1"/>
  <c r="H18" i="8"/>
  <c r="I18" i="8" s="1"/>
  <c r="H14" i="8"/>
  <c r="I14" i="8" s="1"/>
  <c r="B1" i="1"/>
  <c r="F24" i="1"/>
  <c r="E24" i="1"/>
  <c r="D24" i="1"/>
  <c r="C24" i="1"/>
  <c r="A24" i="1"/>
  <c r="F23" i="1"/>
  <c r="E23" i="1"/>
  <c r="D23" i="1"/>
  <c r="C23" i="1"/>
  <c r="A23" i="1"/>
  <c r="F22" i="1"/>
  <c r="E22" i="1"/>
  <c r="D22" i="1"/>
  <c r="C22" i="1"/>
  <c r="A22" i="1"/>
  <c r="F21" i="1"/>
  <c r="E21" i="1"/>
  <c r="D21" i="1"/>
  <c r="C21" i="1"/>
  <c r="A21" i="1"/>
  <c r="F20" i="1"/>
  <c r="E20" i="1"/>
  <c r="D20" i="1"/>
  <c r="C20" i="1"/>
  <c r="A20" i="1"/>
  <c r="F19" i="1"/>
  <c r="E19" i="1"/>
  <c r="D19" i="1"/>
  <c r="C19" i="1"/>
  <c r="A19" i="1"/>
  <c r="F18" i="1"/>
  <c r="E18" i="1"/>
  <c r="D18" i="1"/>
  <c r="C18" i="1"/>
  <c r="A18" i="1"/>
  <c r="F17" i="1"/>
  <c r="E17" i="1"/>
  <c r="D17" i="1"/>
  <c r="C17" i="1"/>
  <c r="A17" i="1"/>
  <c r="F16" i="1"/>
  <c r="E16" i="1"/>
  <c r="D16" i="1"/>
  <c r="C16" i="1"/>
  <c r="A16" i="1"/>
  <c r="F15" i="1"/>
  <c r="E15" i="1"/>
  <c r="D15" i="1"/>
  <c r="C15" i="1"/>
  <c r="A15" i="1"/>
  <c r="F14" i="1"/>
  <c r="E14" i="1"/>
  <c r="D14" i="1"/>
  <c r="C14" i="1"/>
  <c r="A14" i="1"/>
  <c r="F13" i="1"/>
  <c r="E13" i="1"/>
  <c r="D13" i="1"/>
  <c r="C13" i="1"/>
  <c r="A13" i="1"/>
  <c r="F12" i="1"/>
  <c r="E12" i="1"/>
  <c r="D12" i="1"/>
  <c r="C12" i="1"/>
  <c r="A12" i="1"/>
  <c r="F39" i="1"/>
  <c r="E39" i="1"/>
  <c r="D39" i="1"/>
  <c r="C39" i="1"/>
  <c r="A39" i="1"/>
  <c r="F38" i="1"/>
  <c r="E38" i="1"/>
  <c r="D38" i="1"/>
  <c r="C38" i="1"/>
  <c r="A38" i="1"/>
  <c r="F37" i="1"/>
  <c r="E37" i="1"/>
  <c r="D37" i="1"/>
  <c r="C37" i="1"/>
  <c r="A37" i="1"/>
  <c r="F36" i="1"/>
  <c r="E36" i="1"/>
  <c r="D36" i="1"/>
  <c r="C36" i="1"/>
  <c r="A36" i="1"/>
  <c r="F35" i="1"/>
  <c r="E35" i="1"/>
  <c r="D35" i="1"/>
  <c r="C35" i="1"/>
  <c r="A35" i="1"/>
  <c r="F34" i="1"/>
  <c r="E34" i="1"/>
  <c r="D34" i="1"/>
  <c r="C34" i="1"/>
  <c r="A34" i="1"/>
  <c r="F33" i="1"/>
  <c r="E33" i="1"/>
  <c r="D33" i="1"/>
  <c r="C33" i="1"/>
  <c r="A33" i="1"/>
  <c r="F32" i="1"/>
  <c r="E32" i="1"/>
  <c r="D32" i="1"/>
  <c r="C32" i="1"/>
  <c r="A32" i="1"/>
  <c r="F31" i="1"/>
  <c r="E31" i="1"/>
  <c r="D31" i="1"/>
  <c r="C31" i="1"/>
  <c r="A31" i="1"/>
  <c r="F30" i="1"/>
  <c r="E30" i="1"/>
  <c r="D30" i="1"/>
  <c r="C30" i="1"/>
  <c r="A30" i="1"/>
  <c r="F29" i="1"/>
  <c r="E29" i="1"/>
  <c r="D29" i="1"/>
  <c r="C29" i="1"/>
  <c r="A29" i="1"/>
  <c r="F28" i="1"/>
  <c r="E28" i="1"/>
  <c r="D28" i="1"/>
  <c r="C28" i="1"/>
  <c r="A28" i="1"/>
  <c r="F27" i="1"/>
  <c r="E27" i="1"/>
  <c r="D27" i="1"/>
  <c r="C27" i="1"/>
  <c r="A27" i="1"/>
  <c r="F26" i="1"/>
  <c r="E26" i="1"/>
  <c r="D26" i="1"/>
  <c r="C26" i="1"/>
  <c r="A26" i="1"/>
  <c r="F25" i="1"/>
  <c r="E25" i="1"/>
  <c r="D25" i="1"/>
  <c r="C25" i="1"/>
  <c r="F11" i="1"/>
  <c r="E11" i="1"/>
  <c r="D11" i="1"/>
  <c r="C11" i="1"/>
  <c r="C1" i="1" l="1"/>
  <c r="I20" i="1" l="1"/>
  <c r="I11" i="3" s="1"/>
  <c r="I12" i="1"/>
  <c r="I3" i="3" s="1"/>
  <c r="H32" i="1"/>
  <c r="I32" i="1" s="1"/>
  <c r="I23" i="1"/>
  <c r="I14" i="3" s="1"/>
  <c r="I15" i="1"/>
  <c r="I6" i="3" s="1"/>
  <c r="H35" i="1"/>
  <c r="I35" i="1" s="1"/>
  <c r="H27" i="1"/>
  <c r="I27" i="1" s="1"/>
  <c r="H38" i="1"/>
  <c r="I38" i="1" s="1"/>
  <c r="H30" i="1"/>
  <c r="I30" i="1" s="1"/>
  <c r="I18" i="1"/>
  <c r="I9" i="3" s="1"/>
  <c r="H33" i="1"/>
  <c r="I33" i="1" s="1"/>
  <c r="I24" i="1"/>
  <c r="I15" i="3" s="1"/>
  <c r="I16" i="1"/>
  <c r="I7" i="3" s="1"/>
  <c r="H28" i="1"/>
  <c r="I28" i="1" s="1"/>
  <c r="I19" i="1"/>
  <c r="I10" i="3" s="1"/>
  <c r="H39" i="1"/>
  <c r="I39" i="1" s="1"/>
  <c r="H31" i="1"/>
  <c r="I31" i="1" s="1"/>
  <c r="I22" i="1"/>
  <c r="I13" i="3" s="1"/>
  <c r="I14" i="1"/>
  <c r="I5" i="3" s="1"/>
  <c r="I21" i="1"/>
  <c r="I12" i="3" s="1"/>
  <c r="I13" i="1"/>
  <c r="I4" i="3" s="1"/>
  <c r="H36" i="1"/>
  <c r="I36" i="1" s="1"/>
  <c r="H34" i="1"/>
  <c r="I34" i="1" s="1"/>
  <c r="H26" i="1"/>
  <c r="I26" i="1" s="1"/>
  <c r="H25" i="1"/>
  <c r="I25" i="1" s="1"/>
  <c r="H37" i="1"/>
  <c r="I37" i="1" s="1"/>
  <c r="H29" i="1"/>
  <c r="I29" i="1" s="1"/>
  <c r="I17" i="1"/>
  <c r="I8" i="3" s="1"/>
  <c r="J1" i="3"/>
  <c r="A1" i="3"/>
  <c r="A25" i="1"/>
  <c r="J13" i="3"/>
  <c r="A11" i="1"/>
  <c r="B2" i="1"/>
  <c r="G11" i="1" s="1"/>
  <c r="B4" i="1"/>
  <c r="G34" i="1" l="1"/>
  <c r="G23" i="1"/>
  <c r="G15" i="1"/>
  <c r="G38" i="1"/>
  <c r="G30" i="1"/>
  <c r="G18" i="1"/>
  <c r="G19" i="1"/>
  <c r="G26" i="1"/>
  <c r="G22" i="1"/>
  <c r="G14" i="1"/>
  <c r="G29" i="1"/>
  <c r="G37" i="1"/>
  <c r="G33" i="1"/>
  <c r="G31" i="1"/>
  <c r="G24" i="1"/>
  <c r="G39" i="1"/>
  <c r="G28" i="1"/>
  <c r="G16" i="1"/>
  <c r="G36" i="1"/>
  <c r="G13" i="1"/>
  <c r="G21" i="1"/>
  <c r="G25" i="1"/>
  <c r="G32" i="1"/>
  <c r="G12" i="1"/>
  <c r="G27" i="1"/>
  <c r="G20" i="1"/>
  <c r="G35" i="1"/>
  <c r="G17" i="1"/>
  <c r="A9" i="3"/>
  <c r="J7" i="3"/>
  <c r="J4" i="3"/>
  <c r="A6" i="3"/>
  <c r="A12" i="3"/>
  <c r="J8" i="3"/>
  <c r="A11" i="3"/>
  <c r="A15" i="3"/>
  <c r="J15" i="3"/>
  <c r="J3" i="3"/>
  <c r="A5" i="3"/>
  <c r="J14" i="3"/>
  <c r="J12" i="3"/>
  <c r="J6" i="3"/>
  <c r="A8" i="3"/>
  <c r="J2" i="3"/>
  <c r="J9" i="3"/>
  <c r="A2" i="3"/>
  <c r="I11" i="1"/>
  <c r="I2" i="3" s="1"/>
  <c r="J5" i="3"/>
  <c r="A7" i="3"/>
  <c r="J10" i="3"/>
  <c r="A4" i="3"/>
  <c r="A14" i="3"/>
  <c r="A3" i="3"/>
  <c r="A13" i="3"/>
  <c r="A10" i="3"/>
  <c r="J11" i="3"/>
</calcChain>
</file>

<file path=xl/sharedStrings.xml><?xml version="1.0" encoding="utf-8"?>
<sst xmlns="http://schemas.openxmlformats.org/spreadsheetml/2006/main" count="382" uniqueCount="68">
  <si>
    <t>code</t>
  </si>
  <si>
    <t>pe_atom</t>
  </si>
  <si>
    <t>pe_atom_ref</t>
  </si>
  <si>
    <t>bm</t>
  </si>
  <si>
    <t>dim</t>
  </si>
  <si>
    <t>nx</t>
  </si>
  <si>
    <t>ny</t>
  </si>
  <si>
    <t>merit</t>
  </si>
  <si>
    <t>radius</t>
  </si>
  <si>
    <t>atoms</t>
  </si>
  <si>
    <t>bonds</t>
  </si>
  <si>
    <t>angles</t>
  </si>
  <si>
    <t>dihedrals</t>
  </si>
  <si>
    <t>lx</t>
  </si>
  <si>
    <t>ly</t>
  </si>
  <si>
    <t>lz</t>
  </si>
  <si>
    <t>pxx</t>
  </si>
  <si>
    <t>pyy</t>
  </si>
  <si>
    <t>pzz</t>
  </si>
  <si>
    <t>pxy</t>
  </si>
  <si>
    <t>pxz</t>
  </si>
  <si>
    <t>pyz</t>
  </si>
  <si>
    <t>x_5</t>
  </si>
  <si>
    <t>x</t>
  </si>
  <si>
    <t>x_6</t>
  </si>
  <si>
    <t>x_7</t>
  </si>
  <si>
    <t>x_8</t>
  </si>
  <si>
    <t>x_9</t>
  </si>
  <si>
    <t>x_10</t>
  </si>
  <si>
    <t>x_11</t>
  </si>
  <si>
    <t>x_12</t>
  </si>
  <si>
    <t>x_13</t>
  </si>
  <si>
    <t>x_20</t>
  </si>
  <si>
    <t>x_40</t>
  </si>
  <si>
    <t>x_80</t>
  </si>
  <si>
    <t>x_160</t>
  </si>
  <si>
    <t>x_320</t>
  </si>
  <si>
    <t>y_3</t>
  </si>
  <si>
    <t>y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</si>
  <si>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</si>
  <si>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</si>
  <si>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</si>
  <si>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</si>
  <si>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</si>
  <si>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</si>
  <si>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</si>
  <si>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</si>
  <si>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</si>
  <si>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</si>
  <si>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y_20</t>
  </si>
  <si>
    <t>y_40</t>
  </si>
  <si>
    <t>y_80</t>
  </si>
  <si>
    <t>y_160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</si>
  <si>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ourier New"/>
        <family val="3"/>
      </rPr>
      <t>Å</t>
    </r>
    <r>
      <rPr>
        <sz val="11"/>
        <color theme="1"/>
        <rFont val="Calibri"/>
        <family val="2"/>
      </rPr>
      <t>]</t>
    </r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</si>
  <si>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at,0</t>
    </r>
  </si>
  <si>
    <r>
      <rPr>
        <i/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ourier New"/>
        <family val="3"/>
      </rPr>
      <t>Å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</si>
  <si>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rPr>
        <i/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 [Å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</si>
  <si>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r</t>
  </si>
  <si>
    <t>L_norm</t>
  </si>
  <si>
    <t>Paste</t>
  </si>
  <si>
    <t>Proc</t>
  </si>
  <si>
    <t>r_theory</t>
  </si>
  <si>
    <t>r/r_theory</t>
  </si>
  <si>
    <t>ebond_atom</t>
  </si>
  <si>
    <t>eangle_atom</t>
  </si>
  <si>
    <t>edihed_atom</t>
  </si>
  <si>
    <t>area</t>
  </si>
  <si>
    <t>area_norm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</si>
</sst>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orig!$A$11:$A$39</c:f>
              <c:numCache>
                <c:formatCode>General</c:formatCode>
                <c:ptCount val="29"/>
                <c:pt idx="0">
                  <c:v>2.0785407472060902</c:v>
                </c:pt>
                <c:pt idx="1">
                  <c:v>2.4603309052876798</c:v>
                </c:pt>
                <c:pt idx="2">
                  <c:v>2.84840949080467</c:v>
                </c:pt>
                <c:pt idx="3">
                  <c:v>3.2402595666156002</c:v>
                </c:pt>
                <c:pt idx="4">
                  <c:v>3.6344636476857999</c:v>
                </c:pt>
                <c:pt idx="5">
                  <c:v>4.0302019171422501</c:v>
                </c:pt>
                <c:pt idx="6">
                  <c:v>4.4269799333011299</c:v>
                </c:pt>
                <c:pt idx="7">
                  <c:v>4.8244871299271397</c:v>
                </c:pt>
                <c:pt idx="8">
                  <c:v>5.2225211817039101</c:v>
                </c:pt>
                <c:pt idx="9">
                  <c:v>8.0159107611195495</c:v>
                </c:pt>
                <c:pt idx="10">
                  <c:v>16.013891046948601</c:v>
                </c:pt>
                <c:pt idx="11">
                  <c:v>32.019477542204399</c:v>
                </c:pt>
                <c:pt idx="12">
                  <c:v>64.034890273651897</c:v>
                </c:pt>
                <c:pt idx="13">
                  <c:v>128.067759238581</c:v>
                </c:pt>
                <c:pt idx="14">
                  <c:v>2.12460387503336</c:v>
                </c:pt>
                <c:pt idx="15">
                  <c:v>2.8034407356837998</c:v>
                </c:pt>
                <c:pt idx="16">
                  <c:v>3.4888764969414101</c:v>
                </c:pt>
                <c:pt idx="17">
                  <c:v>4.1773735437237498</c:v>
                </c:pt>
                <c:pt idx="18">
                  <c:v>4.8674573791503803</c:v>
                </c:pt>
                <c:pt idx="19">
                  <c:v>5.5584490556206596</c:v>
                </c:pt>
                <c:pt idx="20">
                  <c:v>6.2500028379421897</c:v>
                </c:pt>
                <c:pt idx="21">
                  <c:v>6.9419270575261596</c:v>
                </c:pt>
                <c:pt idx="22">
                  <c:v>7.6341078057896601</c:v>
                </c:pt>
                <c:pt idx="23">
                  <c:v>8.3264734282827995</c:v>
                </c:pt>
                <c:pt idx="24">
                  <c:v>9.0189766917934993</c:v>
                </c:pt>
                <c:pt idx="25">
                  <c:v>13.868506547119599</c:v>
                </c:pt>
                <c:pt idx="26">
                  <c:v>27.7297290897157</c:v>
                </c:pt>
                <c:pt idx="27">
                  <c:v>55.455867431416898</c:v>
                </c:pt>
                <c:pt idx="28">
                  <c:v>110.909945979021</c:v>
                </c:pt>
              </c:numCache>
            </c:numRef>
          </c:xVal>
          <c:yVal>
            <c:numRef>
              <c:f>orig!$B$11:$B$39</c:f>
              <c:numCache>
                <c:formatCode>General</c:formatCode>
                <c:ptCount val="29"/>
                <c:pt idx="0">
                  <c:v>0.97726499245911169</c:v>
                </c:pt>
                <c:pt idx="1">
                  <c:v>0.98671483491556811</c:v>
                </c:pt>
                <c:pt idx="2">
                  <c:v>0.99161605842043454</c:v>
                </c:pt>
                <c:pt idx="3">
                  <c:v>0.99437685821973654</c:v>
                </c:pt>
                <c:pt idx="4">
                  <c:v>0.99603944710041226</c:v>
                </c:pt>
                <c:pt idx="5">
                  <c:v>0.99709661249593384</c:v>
                </c:pt>
                <c:pt idx="6">
                  <c:v>0.99779977633620343</c:v>
                </c:pt>
                <c:pt idx="7">
                  <c:v>0.99828555337911007</c:v>
                </c:pt>
                <c:pt idx="8">
                  <c:v>0.99863218445506274</c:v>
                </c:pt>
                <c:pt idx="9">
                  <c:v>0.99956492806502295</c:v>
                </c:pt>
                <c:pt idx="10">
                  <c:v>0.99991317721103923</c:v>
                </c:pt>
                <c:pt idx="11">
                  <c:v>0.9999797426768724</c:v>
                </c:pt>
                <c:pt idx="12">
                  <c:v>0.99999502748672353</c:v>
                </c:pt>
                <c:pt idx="13">
                  <c:v>0.99999876263156884</c:v>
                </c:pt>
                <c:pt idx="14">
                  <c:v>0.99369785769185326</c:v>
                </c:pt>
                <c:pt idx="15">
                  <c:v>0.99755627589300966</c:v>
                </c:pt>
                <c:pt idx="16">
                  <c:v>0.99888961868551907</c:v>
                </c:pt>
                <c:pt idx="17">
                  <c:v>0.99943037555682113</c:v>
                </c:pt>
                <c:pt idx="18">
                  <c:v>0.99967957905175575</c:v>
                </c:pt>
                <c:pt idx="19">
                  <c:v>0.99980640762611794</c:v>
                </c:pt>
                <c:pt idx="20">
                  <c:v>0.99987620672284083</c:v>
                </c:pt>
                <c:pt idx="21">
                  <c:v>0.99991711177485532</c:v>
                </c:pt>
                <c:pt idx="22">
                  <c:v>0.99994234938772286</c:v>
                </c:pt>
                <c:pt idx="23">
                  <c:v>0.99995860180243346</c:v>
                </c:pt>
                <c:pt idx="24">
                  <c:v>0.99996945341900545</c:v>
                </c:pt>
                <c:pt idx="25">
                  <c:v>0.99999389252773818</c:v>
                </c:pt>
                <c:pt idx="26">
                  <c:v>0.99999943165861183</c:v>
                </c:pt>
                <c:pt idx="27">
                  <c:v>0.99999991856148118</c:v>
                </c:pt>
                <c:pt idx="28">
                  <c:v>0.99999998344248031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12768"/>
        <c:axId val="225314304"/>
      </c:scatterChart>
      <c:valAx>
        <c:axId val="2253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314304"/>
        <c:crosses val="autoZero"/>
        <c:crossBetween val="midCat"/>
      </c:valAx>
      <c:valAx>
        <c:axId val="225314304"/>
        <c:scaling>
          <c:orientation val="minMax"/>
          <c:max val="1"/>
          <c:min val="0.95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1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kt_x0.1!$A$11:$A$39</c:f>
              <c:numCache>
                <c:formatCode>General</c:formatCode>
                <c:ptCount val="29"/>
                <c:pt idx="0">
                  <c:v>2.0944067412214</c:v>
                </c:pt>
                <c:pt idx="1">
                  <c:v>2.47937743122653</c:v>
                </c:pt>
                <c:pt idx="2">
                  <c:v>2.8684694791340601</c:v>
                </c:pt>
                <c:pt idx="3">
                  <c:v>3.26028021701782</c:v>
                </c:pt>
                <c:pt idx="4">
                  <c:v>3.6539435938352498</c:v>
                </c:pt>
                <c:pt idx="5">
                  <c:v>4.04891563212737</c:v>
                </c:pt>
                <c:pt idx="6">
                  <c:v>4.4448427419481797</c:v>
                </c:pt>
                <c:pt idx="7">
                  <c:v>4.8414868265841999</c:v>
                </c:pt>
                <c:pt idx="8">
                  <c:v>5.2386823005734398</c:v>
                </c:pt>
                <c:pt idx="9">
                  <c:v>8.0275234814493004</c:v>
                </c:pt>
                <c:pt idx="10">
                  <c:v>16.020037733969499</c:v>
                </c:pt>
                <c:pt idx="11">
                  <c:v>32.022595794458802</c:v>
                </c:pt>
                <c:pt idx="12">
                  <c:v>64.036455096156502</c:v>
                </c:pt>
                <c:pt idx="13">
                  <c:v>128.06854236273401</c:v>
                </c:pt>
                <c:pt idx="14">
                  <c:v>2.1379606884590698</c:v>
                </c:pt>
                <c:pt idx="15">
                  <c:v>2.8172321889439802</c:v>
                </c:pt>
                <c:pt idx="16">
                  <c:v>3.5017314266398998</c:v>
                </c:pt>
                <c:pt idx="17">
                  <c:v>4.1890323037598698</c:v>
                </c:pt>
                <c:pt idx="18">
                  <c:v>4.8779808918107301</c:v>
                </c:pt>
                <c:pt idx="19">
                  <c:v>5.5679742256889</c:v>
                </c:pt>
                <c:pt idx="20">
                  <c:v>6.2586697593363398</c:v>
                </c:pt>
                <c:pt idx="21">
                  <c:v>6.9498593235476003</c:v>
                </c:pt>
                <c:pt idx="22">
                  <c:v>7.6414093879789498</c:v>
                </c:pt>
                <c:pt idx="23">
                  <c:v>8.3332304596810705</c:v>
                </c:pt>
                <c:pt idx="24">
                  <c:v>9.0252603521649704</c:v>
                </c:pt>
                <c:pt idx="25">
                  <c:v>13.8726932950223</c:v>
                </c:pt>
                <c:pt idx="26">
                  <c:v>27.731851235364001</c:v>
                </c:pt>
                <c:pt idx="27">
                  <c:v>55.456932140840799</c:v>
                </c:pt>
                <c:pt idx="28">
                  <c:v>110.910478789338</c:v>
                </c:pt>
              </c:numCache>
            </c:numRef>
          </c:xVal>
          <c:yVal>
            <c:numRef>
              <c:f>kt_x0.1!$I$11:$I$39</c:f>
              <c:numCache>
                <c:formatCode>General</c:formatCode>
                <c:ptCount val="29"/>
                <c:pt idx="0">
                  <c:v>1.0466548052556097</c:v>
                </c:pt>
                <c:pt idx="1">
                  <c:v>1.0325327658665904</c:v>
                </c:pt>
                <c:pt idx="2">
                  <c:v>1.0239167373661497</c:v>
                </c:pt>
                <c:pt idx="3">
                  <c:v>1.0183038615601874</c:v>
                </c:pt>
                <c:pt idx="4">
                  <c:v>1.0144526438361681</c:v>
                </c:pt>
                <c:pt idx="5">
                  <c:v>1.0116986636438368</c:v>
                </c:pt>
                <c:pt idx="6">
                  <c:v>1.0096623551286412</c:v>
                </c:pt>
                <c:pt idx="7">
                  <c:v>1.0081147228735321</c:v>
                </c:pt>
                <c:pt idx="8">
                  <c:v>1.006911168756573</c:v>
                </c:pt>
                <c:pt idx="9">
                  <c:v>1.0029147945328556</c:v>
                </c:pt>
                <c:pt idx="10">
                  <c:v>1.0007278639234762</c:v>
                </c:pt>
                <c:pt idx="11">
                  <c:v>1.00018191026861</c:v>
                </c:pt>
                <c:pt idx="12">
                  <c:v>1.0000454740771947</c:v>
                </c:pt>
                <c:pt idx="13">
                  <c:v>1.0000113682838974</c:v>
                </c:pt>
                <c:pt idx="14">
                  <c:v>1.0280879815901778</c:v>
                </c:pt>
                <c:pt idx="15">
                  <c:v>1.0160485774260806</c:v>
                </c:pt>
                <c:pt idx="16">
                  <c:v>1.0103332621367878</c:v>
                </c:pt>
                <c:pt idx="17">
                  <c:v>1.0071966685908935</c:v>
                </c:pt>
                <c:pt idx="18">
                  <c:v>1.0052958189219281</c:v>
                </c:pt>
                <c:pt idx="19">
                  <c:v>1.0040585780181825</c:v>
                </c:pt>
                <c:pt idx="20">
                  <c:v>1.0032088358857534</c:v>
                </c:pt>
                <c:pt idx="21">
                  <c:v>1.0026003119961275</c:v>
                </c:pt>
                <c:pt idx="22">
                  <c:v>1.0021497074205374</c:v>
                </c:pt>
                <c:pt idx="23">
                  <c:v>1.0018067836404136</c:v>
                </c:pt>
                <c:pt idx="24">
                  <c:v>1.0015397903609209</c:v>
                </c:pt>
                <c:pt idx="25">
                  <c:v>1.0006509468968736</c:v>
                </c:pt>
                <c:pt idx="26">
                  <c:v>1.0001627877056591</c:v>
                </c:pt>
                <c:pt idx="27">
                  <c:v>1.0000407000751546</c:v>
                </c:pt>
                <c:pt idx="28">
                  <c:v>1.0000101752155681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32512"/>
        <c:axId val="226434048"/>
      </c:scatterChart>
      <c:valAx>
        <c:axId val="2264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434048"/>
        <c:crosses val="autoZero"/>
        <c:crossBetween val="midCat"/>
      </c:valAx>
      <c:valAx>
        <c:axId val="226434048"/>
        <c:scaling>
          <c:orientation val="minMax"/>
          <c:max val="1.0449999999999999"/>
          <c:min val="0.9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3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kt_x0.1!$A$11:$A$39</c:f>
              <c:numCache>
                <c:formatCode>General</c:formatCode>
                <c:ptCount val="29"/>
                <c:pt idx="0">
                  <c:v>2.0944067412214</c:v>
                </c:pt>
                <c:pt idx="1">
                  <c:v>2.47937743122653</c:v>
                </c:pt>
                <c:pt idx="2">
                  <c:v>2.8684694791340601</c:v>
                </c:pt>
                <c:pt idx="3">
                  <c:v>3.26028021701782</c:v>
                </c:pt>
                <c:pt idx="4">
                  <c:v>3.6539435938352498</c:v>
                </c:pt>
                <c:pt idx="5">
                  <c:v>4.04891563212737</c:v>
                </c:pt>
                <c:pt idx="6">
                  <c:v>4.4448427419481797</c:v>
                </c:pt>
                <c:pt idx="7">
                  <c:v>4.8414868265841999</c:v>
                </c:pt>
                <c:pt idx="8">
                  <c:v>5.2386823005734398</c:v>
                </c:pt>
                <c:pt idx="9">
                  <c:v>8.0275234814493004</c:v>
                </c:pt>
                <c:pt idx="10">
                  <c:v>16.020037733969499</c:v>
                </c:pt>
                <c:pt idx="11">
                  <c:v>32.022595794458802</c:v>
                </c:pt>
                <c:pt idx="12">
                  <c:v>64.036455096156502</c:v>
                </c:pt>
                <c:pt idx="13">
                  <c:v>128.06854236273401</c:v>
                </c:pt>
                <c:pt idx="14">
                  <c:v>2.1379606884590698</c:v>
                </c:pt>
                <c:pt idx="15">
                  <c:v>2.8172321889439802</c:v>
                </c:pt>
                <c:pt idx="16">
                  <c:v>3.5017314266398998</c:v>
                </c:pt>
                <c:pt idx="17">
                  <c:v>4.1890323037598698</c:v>
                </c:pt>
                <c:pt idx="18">
                  <c:v>4.8779808918107301</c:v>
                </c:pt>
                <c:pt idx="19">
                  <c:v>5.5679742256889</c:v>
                </c:pt>
                <c:pt idx="20">
                  <c:v>6.2586697593363398</c:v>
                </c:pt>
                <c:pt idx="21">
                  <c:v>6.9498593235476003</c:v>
                </c:pt>
                <c:pt idx="22">
                  <c:v>7.6414093879789498</c:v>
                </c:pt>
                <c:pt idx="23">
                  <c:v>8.3332304596810705</c:v>
                </c:pt>
                <c:pt idx="24">
                  <c:v>9.0252603521649704</c:v>
                </c:pt>
                <c:pt idx="25">
                  <c:v>13.8726932950223</c:v>
                </c:pt>
                <c:pt idx="26">
                  <c:v>27.731851235364001</c:v>
                </c:pt>
                <c:pt idx="27">
                  <c:v>55.456932140840799</c:v>
                </c:pt>
                <c:pt idx="28">
                  <c:v>110.910478789338</c:v>
                </c:pt>
              </c:numCache>
            </c:numRef>
          </c:xVal>
          <c:yVal>
            <c:numRef>
              <c:f>kt_x0.1!$B$11:$B$39</c:f>
              <c:numCache>
                <c:formatCode>General</c:formatCode>
                <c:ptCount val="29"/>
                <c:pt idx="0">
                  <c:v>0.96855857159309833</c:v>
                </c:pt>
                <c:pt idx="1">
                  <c:v>0.97829941732979531</c:v>
                </c:pt>
                <c:pt idx="2">
                  <c:v>0.98416084076259014</c:v>
                </c:pt>
                <c:pt idx="3">
                  <c:v>0.98793917169797274</c:v>
                </c:pt>
                <c:pt idx="4">
                  <c:v>0.99051146191363493</c:v>
                </c:pt>
                <c:pt idx="5">
                  <c:v>0.99234019054030065</c:v>
                </c:pt>
                <c:pt idx="6">
                  <c:v>0.99368638429182177</c:v>
                </c:pt>
                <c:pt idx="7">
                  <c:v>0.99470601493841448</c:v>
                </c:pt>
                <c:pt idx="8">
                  <c:v>0.9954968185775509</c:v>
                </c:pt>
                <c:pt idx="9">
                  <c:v>0.99810882836400805</c:v>
                </c:pt>
                <c:pt idx="10">
                  <c:v>0.99952888057134137</c:v>
                </c:pt>
                <c:pt idx="11">
                  <c:v>0.99988232772795282</c:v>
                </c:pt>
                <c:pt idx="12">
                  <c:v>0.99997058870326616</c:v>
                </c:pt>
                <c:pt idx="13">
                  <c:v>0.99999264759977269</c:v>
                </c:pt>
                <c:pt idx="14">
                  <c:v>0.9869230811639873</c:v>
                </c:pt>
                <c:pt idx="15">
                  <c:v>0.99243895377992097</c:v>
                </c:pt>
                <c:pt idx="16">
                  <c:v>0.9951154846147312</c:v>
                </c:pt>
                <c:pt idx="17">
                  <c:v>0.99659408523031368</c:v>
                </c:pt>
                <c:pt idx="18">
                  <c:v>0.99749241375595465</c:v>
                </c:pt>
                <c:pt idx="19">
                  <c:v>0.99807778451238982</c:v>
                </c:pt>
                <c:pt idx="20">
                  <c:v>0.99848004538547386</c:v>
                </c:pt>
                <c:pt idx="21">
                  <c:v>0.998768202972528</c:v>
                </c:pt>
                <c:pt idx="22">
                  <c:v>0.99898161741775093</c:v>
                </c:pt>
                <c:pt idx="23">
                  <c:v>0.99914404942238122</c:v>
                </c:pt>
                <c:pt idx="24">
                  <c:v>0.99927052396497562</c:v>
                </c:pt>
                <c:pt idx="25">
                  <c:v>0.99969160473888208</c:v>
                </c:pt>
                <c:pt idx="26">
                  <c:v>0.99992287698649818</c:v>
                </c:pt>
                <c:pt idx="27">
                  <c:v>0.99998071779273145</c:v>
                </c:pt>
                <c:pt idx="28">
                  <c:v>0.99999517935819437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68224"/>
        <c:axId val="226469760"/>
      </c:scatterChart>
      <c:valAx>
        <c:axId val="2264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469760"/>
        <c:crosses val="autoZero"/>
        <c:crossBetween val="midCat"/>
      </c:valAx>
      <c:valAx>
        <c:axId val="226469760"/>
        <c:scaling>
          <c:orientation val="minMax"/>
          <c:max val="1"/>
          <c:min val="0.95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68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kt_x10!$A$11:$A$39</c:f>
              <c:numCache>
                <c:formatCode>General</c:formatCode>
                <c:ptCount val="29"/>
                <c:pt idx="0">
                  <c:v>1.95034588669703</c:v>
                </c:pt>
                <c:pt idx="1">
                  <c:v>2.3214100188573701</c:v>
                </c:pt>
                <c:pt idx="2">
                  <c:v>2.7056650050394002</c:v>
                </c:pt>
                <c:pt idx="3">
                  <c:v>3.0970979441875399</c:v>
                </c:pt>
                <c:pt idx="4">
                  <c:v>3.4928046466090601</c:v>
                </c:pt>
                <c:pt idx="5">
                  <c:v>3.89118559104387</c:v>
                </c:pt>
                <c:pt idx="6">
                  <c:v>4.2912862201109396</c:v>
                </c:pt>
                <c:pt idx="7">
                  <c:v>4.6925058198501404</c:v>
                </c:pt>
                <c:pt idx="8">
                  <c:v>5.0944523133152604</c:v>
                </c:pt>
                <c:pt idx="9">
                  <c:v>7.9141253069345199</c:v>
                </c:pt>
                <c:pt idx="10">
                  <c:v>15.9548668069979</c:v>
                </c:pt>
                <c:pt idx="11">
                  <c:v>31.988629135840199</c:v>
                </c:pt>
                <c:pt idx="12">
                  <c:v>64.019284841146401</c:v>
                </c:pt>
                <c:pt idx="13">
                  <c:v>128.05993337519001</c:v>
                </c:pt>
                <c:pt idx="14">
                  <c:v>2.0024786620203701</c:v>
                </c:pt>
                <c:pt idx="15">
                  <c:v>2.6804981359358102</c:v>
                </c:pt>
                <c:pt idx="16">
                  <c:v>3.3730039900060498</c:v>
                </c:pt>
                <c:pt idx="17">
                  <c:v>4.0705351521645001</c:v>
                </c:pt>
                <c:pt idx="18">
                  <c:v>4.7695649589681297</c:v>
                </c:pt>
                <c:pt idx="19">
                  <c:v>5.4687457394346604</c:v>
                </c:pt>
                <c:pt idx="20">
                  <c:v>6.16757581244799</c:v>
                </c:pt>
                <c:pt idx="21">
                  <c:v>6.8658951502757697</c:v>
                </c:pt>
                <c:pt idx="22">
                  <c:v>7.5636827852065496</c:v>
                </c:pt>
                <c:pt idx="23">
                  <c:v>8.2609720206576398</c:v>
                </c:pt>
                <c:pt idx="24">
                  <c:v>8.9578142252546797</c:v>
                </c:pt>
                <c:pt idx="25">
                  <c:v>13.827145510588499</c:v>
                </c:pt>
                <c:pt idx="26">
                  <c:v>27.708574495437301</c:v>
                </c:pt>
                <c:pt idx="27">
                  <c:v>55.4452288228483</c:v>
                </c:pt>
                <c:pt idx="28">
                  <c:v>110.904618943036</c:v>
                </c:pt>
              </c:numCache>
            </c:numRef>
          </c:xVal>
          <c:yVal>
            <c:numRef>
              <c:f>kt_x10!$I$11:$I$39</c:f>
              <c:numCache>
                <c:formatCode>General</c:formatCode>
                <c:ptCount val="29"/>
                <c:pt idx="0">
                  <c:v>0.97466211029835925</c:v>
                </c:pt>
                <c:pt idx="1">
                  <c:v>0.96674748962906765</c:v>
                </c:pt>
                <c:pt idx="2">
                  <c:v>0.96580274063157778</c:v>
                </c:pt>
                <c:pt idx="3">
                  <c:v>0.96733611415802156</c:v>
                </c:pt>
                <c:pt idx="4">
                  <c:v>0.96971527259858792</c:v>
                </c:pt>
                <c:pt idx="5">
                  <c:v>0.97228680963668834</c:v>
                </c:pt>
                <c:pt idx="6">
                  <c:v>0.97478142716681271</c:v>
                </c:pt>
                <c:pt idx="7">
                  <c:v>0.97709327188198003</c:v>
                </c:pt>
                <c:pt idx="8">
                  <c:v>0.97918916220847951</c:v>
                </c:pt>
                <c:pt idx="9">
                  <c:v>0.9887474480085251</c:v>
                </c:pt>
                <c:pt idx="10">
                  <c:v>0.99665681467744938</c:v>
                </c:pt>
                <c:pt idx="11">
                  <c:v>0.99912100821929906</c:v>
                </c:pt>
                <c:pt idx="12">
                  <c:v>0.99977732938077424</c:v>
                </c:pt>
                <c:pt idx="13">
                  <c:v>0.99994414580088486</c:v>
                </c:pt>
                <c:pt idx="14">
                  <c:v>0.9629383070171148</c:v>
                </c:pt>
                <c:pt idx="15">
                  <c:v>0.96673477198616398</c:v>
                </c:pt>
                <c:pt idx="16">
                  <c:v>0.97319231809083573</c:v>
                </c:pt>
                <c:pt idx="17">
                  <c:v>0.97870561679899315</c:v>
                </c:pt>
                <c:pt idx="18">
                  <c:v>0.98295254074833749</c:v>
                </c:pt>
                <c:pt idx="19">
                  <c:v>0.98616495840556628</c:v>
                </c:pt>
                <c:pt idx="20">
                  <c:v>0.98860729020142069</c:v>
                </c:pt>
                <c:pt idx="21">
                  <c:v>0.99048747598035292</c:v>
                </c:pt>
                <c:pt idx="22">
                  <c:v>0.99195607843506628</c:v>
                </c:pt>
                <c:pt idx="23">
                  <c:v>0.99311999707676568</c:v>
                </c:pt>
                <c:pt idx="24">
                  <c:v>0.99405524396883982</c:v>
                </c:pt>
                <c:pt idx="25">
                  <c:v>0.99736554062042326</c:v>
                </c:pt>
                <c:pt idx="26">
                  <c:v>0.99932330068778208</c:v>
                </c:pt>
                <c:pt idx="27">
                  <c:v>0.99982965712945571</c:v>
                </c:pt>
                <c:pt idx="28">
                  <c:v>0.99995734065934605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22464"/>
        <c:axId val="226224000"/>
      </c:scatterChart>
      <c:valAx>
        <c:axId val="2262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224000"/>
        <c:crosses val="autoZero"/>
        <c:crossBetween val="midCat"/>
      </c:valAx>
      <c:valAx>
        <c:axId val="226224000"/>
        <c:scaling>
          <c:orientation val="minMax"/>
          <c:max val="1"/>
          <c:min val="0.9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2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kt_x10!$A$11:$A$39</c:f>
              <c:numCache>
                <c:formatCode>General</c:formatCode>
                <c:ptCount val="29"/>
                <c:pt idx="0">
                  <c:v>1.95034588669703</c:v>
                </c:pt>
                <c:pt idx="1">
                  <c:v>2.3214100188573701</c:v>
                </c:pt>
                <c:pt idx="2">
                  <c:v>2.7056650050394002</c:v>
                </c:pt>
                <c:pt idx="3">
                  <c:v>3.0970979441875399</c:v>
                </c:pt>
                <c:pt idx="4">
                  <c:v>3.4928046466090601</c:v>
                </c:pt>
                <c:pt idx="5">
                  <c:v>3.89118559104387</c:v>
                </c:pt>
                <c:pt idx="6">
                  <c:v>4.2912862201109396</c:v>
                </c:pt>
                <c:pt idx="7">
                  <c:v>4.6925058198501404</c:v>
                </c:pt>
                <c:pt idx="8">
                  <c:v>5.0944523133152604</c:v>
                </c:pt>
                <c:pt idx="9">
                  <c:v>7.9141253069345199</c:v>
                </c:pt>
                <c:pt idx="10">
                  <c:v>15.9548668069979</c:v>
                </c:pt>
                <c:pt idx="11">
                  <c:v>31.988629135840199</c:v>
                </c:pt>
                <c:pt idx="12">
                  <c:v>64.019284841146401</c:v>
                </c:pt>
                <c:pt idx="13">
                  <c:v>128.05993337519001</c:v>
                </c:pt>
                <c:pt idx="14">
                  <c:v>2.0024786620203701</c:v>
                </c:pt>
                <c:pt idx="15">
                  <c:v>2.6804981359358102</c:v>
                </c:pt>
                <c:pt idx="16">
                  <c:v>3.3730039900060498</c:v>
                </c:pt>
                <c:pt idx="17">
                  <c:v>4.0705351521645001</c:v>
                </c:pt>
                <c:pt idx="18">
                  <c:v>4.7695649589681297</c:v>
                </c:pt>
                <c:pt idx="19">
                  <c:v>5.4687457394346604</c:v>
                </c:pt>
                <c:pt idx="20">
                  <c:v>6.16757581244799</c:v>
                </c:pt>
                <c:pt idx="21">
                  <c:v>6.8658951502757697</c:v>
                </c:pt>
                <c:pt idx="22">
                  <c:v>7.5636827852065496</c:v>
                </c:pt>
                <c:pt idx="23">
                  <c:v>8.2609720206576398</c:v>
                </c:pt>
                <c:pt idx="24">
                  <c:v>8.9578142252546797</c:v>
                </c:pt>
                <c:pt idx="25">
                  <c:v>13.827145510588499</c:v>
                </c:pt>
                <c:pt idx="26">
                  <c:v>27.708574495437301</c:v>
                </c:pt>
                <c:pt idx="27">
                  <c:v>55.4452288228483</c:v>
                </c:pt>
                <c:pt idx="28">
                  <c:v>110.904618943036</c:v>
                </c:pt>
              </c:numCache>
            </c:numRef>
          </c:xVal>
          <c:yVal>
            <c:numRef>
              <c:f>kt_x10!$B$11:$B$39</c:f>
              <c:numCache>
                <c:formatCode>General</c:formatCode>
                <c:ptCount val="29"/>
                <c:pt idx="0">
                  <c:v>1.0382449934365754</c:v>
                </c:pt>
                <c:pt idx="1">
                  <c:v>1.0407836821864755</c:v>
                </c:pt>
                <c:pt idx="2">
                  <c:v>1.0390957756374468</c:v>
                </c:pt>
                <c:pt idx="3">
                  <c:v>1.036151785478056</c:v>
                </c:pt>
                <c:pt idx="4">
                  <c:v>1.0329521367480761</c:v>
                </c:pt>
                <c:pt idx="5">
                  <c:v>1.0298660069676207</c:v>
                </c:pt>
                <c:pt idx="6">
                  <c:v>1.0270256103059088</c:v>
                </c:pt>
                <c:pt idx="7">
                  <c:v>1.0244666737742953</c:v>
                </c:pt>
                <c:pt idx="8">
                  <c:v>1.0221846275224882</c:v>
                </c:pt>
                <c:pt idx="9">
                  <c:v>1.0119782740124457</c:v>
                </c:pt>
                <c:pt idx="10">
                  <c:v>1.0035736927527197</c:v>
                </c:pt>
                <c:pt idx="11">
                  <c:v>1.000941415103684</c:v>
                </c:pt>
                <c:pt idx="12">
                  <c:v>1.0002386168674176</c:v>
                </c:pt>
                <c:pt idx="13">
                  <c:v>1.0000598627407966</c:v>
                </c:pt>
                <c:pt idx="14">
                  <c:v>1.0482034903254887</c:v>
                </c:pt>
                <c:pt idx="15">
                  <c:v>1.0389254534532297</c:v>
                </c:pt>
                <c:pt idx="16">
                  <c:v>1.0304859156645911</c:v>
                </c:pt>
                <c:pt idx="17">
                  <c:v>1.0239868589458019</c:v>
                </c:pt>
                <c:pt idx="18">
                  <c:v>1.0191382448882578</c:v>
                </c:pt>
                <c:pt idx="19">
                  <c:v>1.0155145495741211</c:v>
                </c:pt>
                <c:pt idx="20">
                  <c:v>1.012772880912074</c:v>
                </c:pt>
                <c:pt idx="21">
                  <c:v>1.0106663254937578</c:v>
                </c:pt>
                <c:pt idx="22">
                  <c:v>1.0090219699674658</c:v>
                </c:pt>
                <c:pt idx="23">
                  <c:v>1.007718844981301</c:v>
                </c:pt>
                <c:pt idx="24">
                  <c:v>1.0066715348922648</c:v>
                </c:pt>
                <c:pt idx="25">
                  <c:v>1.0029606531043831</c:v>
                </c:pt>
                <c:pt idx="26">
                  <c:v>1.0007612862889601</c:v>
                </c:pt>
                <c:pt idx="27">
                  <c:v>1.0001916924559022</c:v>
                </c:pt>
                <c:pt idx="28">
                  <c:v>1.0000480096242208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52288"/>
        <c:axId val="226253824"/>
      </c:scatterChart>
      <c:valAx>
        <c:axId val="2262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253824"/>
        <c:crosses val="autoZero"/>
        <c:crossBetween val="midCat"/>
      </c:valAx>
      <c:valAx>
        <c:axId val="226253824"/>
        <c:scaling>
          <c:orientation val="minMax"/>
          <c:max val="1.05"/>
          <c:min val="0.95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5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kb_x0.1!$A$11:$A$39</c:f>
              <c:numCache>
                <c:formatCode>General</c:formatCode>
                <c:ptCount val="29"/>
                <c:pt idx="0">
                  <c:v>1.95034588669702</c:v>
                </c:pt>
                <c:pt idx="1">
                  <c:v>2.3214100188578901</c:v>
                </c:pt>
                <c:pt idx="2">
                  <c:v>2.7056650050378801</c:v>
                </c:pt>
                <c:pt idx="3">
                  <c:v>3.0970979441890401</c:v>
                </c:pt>
                <c:pt idx="4">
                  <c:v>3.4928046466117402</c:v>
                </c:pt>
                <c:pt idx="5">
                  <c:v>3.8911855910463302</c:v>
                </c:pt>
                <c:pt idx="6">
                  <c:v>4.2912862201116901</c:v>
                </c:pt>
                <c:pt idx="7">
                  <c:v>4.6925058198507701</c:v>
                </c:pt>
                <c:pt idx="8">
                  <c:v>5.0944523133141901</c:v>
                </c:pt>
                <c:pt idx="9">
                  <c:v>7.9141253069346602</c:v>
                </c:pt>
                <c:pt idx="10">
                  <c:v>15.9548668069977</c:v>
                </c:pt>
                <c:pt idx="11">
                  <c:v>31.988629136405901</c:v>
                </c:pt>
                <c:pt idx="12">
                  <c:v>64.019284841486396</c:v>
                </c:pt>
                <c:pt idx="13">
                  <c:v>128.059933388155</c:v>
                </c:pt>
                <c:pt idx="14">
                  <c:v>2.0024786620205801</c:v>
                </c:pt>
                <c:pt idx="15">
                  <c:v>2.6804981359357698</c:v>
                </c:pt>
                <c:pt idx="16">
                  <c:v>3.3730039900060098</c:v>
                </c:pt>
                <c:pt idx="17">
                  <c:v>4.0705351521644904</c:v>
                </c:pt>
                <c:pt idx="18">
                  <c:v>4.7695649589681501</c:v>
                </c:pt>
                <c:pt idx="19">
                  <c:v>5.4687457394346799</c:v>
                </c:pt>
                <c:pt idx="20">
                  <c:v>6.1675758124475299</c:v>
                </c:pt>
                <c:pt idx="21">
                  <c:v>6.86589515027599</c:v>
                </c:pt>
                <c:pt idx="22">
                  <c:v>7.56368278520657</c:v>
                </c:pt>
                <c:pt idx="23">
                  <c:v>8.2609720206577109</c:v>
                </c:pt>
                <c:pt idx="24">
                  <c:v>8.9578142252548307</c:v>
                </c:pt>
                <c:pt idx="25">
                  <c:v>13.8271455106276</c:v>
                </c:pt>
                <c:pt idx="26">
                  <c:v>27.708574495451799</c:v>
                </c:pt>
                <c:pt idx="27">
                  <c:v>55.445228822851597</c:v>
                </c:pt>
                <c:pt idx="28">
                  <c:v>110.90461893461401</c:v>
                </c:pt>
              </c:numCache>
            </c:numRef>
          </c:xVal>
          <c:yVal>
            <c:numRef>
              <c:f>kb_x0.1!$I$11:$I$39</c:f>
              <c:numCache>
                <c:formatCode>General</c:formatCode>
                <c:ptCount val="29"/>
                <c:pt idx="0">
                  <c:v>0.97466211029835426</c:v>
                </c:pt>
                <c:pt idx="1">
                  <c:v>0.96674748962928425</c:v>
                </c:pt>
                <c:pt idx="2">
                  <c:v>0.96580274063103522</c:v>
                </c:pt>
                <c:pt idx="3">
                  <c:v>0.96733611415849019</c:v>
                </c:pt>
                <c:pt idx="4">
                  <c:v>0.96971527259933199</c:v>
                </c:pt>
                <c:pt idx="5">
                  <c:v>0.97228680963730307</c:v>
                </c:pt>
                <c:pt idx="6">
                  <c:v>0.97478142716698324</c:v>
                </c:pt>
                <c:pt idx="7">
                  <c:v>0.97709327188211115</c:v>
                </c:pt>
                <c:pt idx="8">
                  <c:v>0.97918916220827379</c:v>
                </c:pt>
                <c:pt idx="9">
                  <c:v>0.98874744800854264</c:v>
                </c:pt>
                <c:pt idx="10">
                  <c:v>0.99665681467743683</c:v>
                </c:pt>
                <c:pt idx="11">
                  <c:v>0.99912100823696792</c:v>
                </c:pt>
                <c:pt idx="12">
                  <c:v>0.99977732938608388</c:v>
                </c:pt>
                <c:pt idx="13">
                  <c:v>0.99994414590212077</c:v>
                </c:pt>
                <c:pt idx="14">
                  <c:v>0.96293830701721583</c:v>
                </c:pt>
                <c:pt idx="15">
                  <c:v>0.96673477198614943</c:v>
                </c:pt>
                <c:pt idx="16">
                  <c:v>0.97319231809082418</c:v>
                </c:pt>
                <c:pt idx="17">
                  <c:v>0.97870561679899082</c:v>
                </c:pt>
                <c:pt idx="18">
                  <c:v>0.98295254074834171</c:v>
                </c:pt>
                <c:pt idx="19">
                  <c:v>0.98616495840556972</c:v>
                </c:pt>
                <c:pt idx="20">
                  <c:v>0.98860729020134697</c:v>
                </c:pt>
                <c:pt idx="21">
                  <c:v>0.99048747598038467</c:v>
                </c:pt>
                <c:pt idx="22">
                  <c:v>0.99195607843506894</c:v>
                </c:pt>
                <c:pt idx="23">
                  <c:v>0.99311999707677423</c:v>
                </c:pt>
                <c:pt idx="24">
                  <c:v>0.99405524396885658</c:v>
                </c:pt>
                <c:pt idx="25">
                  <c:v>0.99736554062324367</c:v>
                </c:pt>
                <c:pt idx="26">
                  <c:v>0.99932330068830499</c:v>
                </c:pt>
                <c:pt idx="27">
                  <c:v>0.9998296571295151</c:v>
                </c:pt>
                <c:pt idx="28">
                  <c:v>0.99995734058341024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22016"/>
        <c:axId val="250832000"/>
      </c:scatterChart>
      <c:valAx>
        <c:axId val="2508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832000"/>
        <c:crosses val="autoZero"/>
        <c:crossBetween val="midCat"/>
      </c:valAx>
      <c:valAx>
        <c:axId val="2508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kb_x0.1!$A$11:$A$39</c:f>
              <c:numCache>
                <c:formatCode>General</c:formatCode>
                <c:ptCount val="29"/>
                <c:pt idx="0">
                  <c:v>1.95034588669702</c:v>
                </c:pt>
                <c:pt idx="1">
                  <c:v>2.3214100188578901</c:v>
                </c:pt>
                <c:pt idx="2">
                  <c:v>2.7056650050378801</c:v>
                </c:pt>
                <c:pt idx="3">
                  <c:v>3.0970979441890401</c:v>
                </c:pt>
                <c:pt idx="4">
                  <c:v>3.4928046466117402</c:v>
                </c:pt>
                <c:pt idx="5">
                  <c:v>3.8911855910463302</c:v>
                </c:pt>
                <c:pt idx="6">
                  <c:v>4.2912862201116901</c:v>
                </c:pt>
                <c:pt idx="7">
                  <c:v>4.6925058198507701</c:v>
                </c:pt>
                <c:pt idx="8">
                  <c:v>5.0944523133141901</c:v>
                </c:pt>
                <c:pt idx="9">
                  <c:v>7.9141253069346602</c:v>
                </c:pt>
                <c:pt idx="10">
                  <c:v>15.9548668069977</c:v>
                </c:pt>
                <c:pt idx="11">
                  <c:v>31.988629136405901</c:v>
                </c:pt>
                <c:pt idx="12">
                  <c:v>64.019284841486396</c:v>
                </c:pt>
                <c:pt idx="13">
                  <c:v>128.059933388155</c:v>
                </c:pt>
                <c:pt idx="14">
                  <c:v>2.0024786620205801</c:v>
                </c:pt>
                <c:pt idx="15">
                  <c:v>2.6804981359357698</c:v>
                </c:pt>
                <c:pt idx="16">
                  <c:v>3.3730039900060098</c:v>
                </c:pt>
                <c:pt idx="17">
                  <c:v>4.0705351521644904</c:v>
                </c:pt>
                <c:pt idx="18">
                  <c:v>4.7695649589681501</c:v>
                </c:pt>
                <c:pt idx="19">
                  <c:v>5.4687457394346799</c:v>
                </c:pt>
                <c:pt idx="20">
                  <c:v>6.1675758124475299</c:v>
                </c:pt>
                <c:pt idx="21">
                  <c:v>6.86589515027599</c:v>
                </c:pt>
                <c:pt idx="22">
                  <c:v>7.56368278520657</c:v>
                </c:pt>
                <c:pt idx="23">
                  <c:v>8.2609720206577109</c:v>
                </c:pt>
                <c:pt idx="24">
                  <c:v>8.9578142252548307</c:v>
                </c:pt>
                <c:pt idx="25">
                  <c:v>13.8271455106276</c:v>
                </c:pt>
                <c:pt idx="26">
                  <c:v>27.708574495451799</c:v>
                </c:pt>
                <c:pt idx="27">
                  <c:v>55.445228822851597</c:v>
                </c:pt>
                <c:pt idx="28">
                  <c:v>110.90461893461401</c:v>
                </c:pt>
              </c:numCache>
            </c:numRef>
          </c:xVal>
          <c:yVal>
            <c:numRef>
              <c:f>kb_x0.1!$B$11:$B$39</c:f>
              <c:numCache>
                <c:formatCode>General</c:formatCode>
                <c:ptCount val="29"/>
                <c:pt idx="0">
                  <c:v>1.0382449934365801</c:v>
                </c:pt>
                <c:pt idx="1">
                  <c:v>1.0407836821854572</c:v>
                </c:pt>
                <c:pt idx="2">
                  <c:v>1.0390957756380517</c:v>
                </c:pt>
                <c:pt idx="3">
                  <c:v>1.03615178547752</c:v>
                </c:pt>
                <c:pt idx="4">
                  <c:v>1.0329521367472601</c:v>
                </c:pt>
                <c:pt idx="5">
                  <c:v>1.0298660069669412</c:v>
                </c:pt>
                <c:pt idx="6">
                  <c:v>1.0270256103065094</c:v>
                </c:pt>
                <c:pt idx="7">
                  <c:v>1.0244666737739623</c:v>
                </c:pt>
                <c:pt idx="8">
                  <c:v>1.0221846275234068</c:v>
                </c:pt>
                <c:pt idx="9">
                  <c:v>1.0119782740124168</c:v>
                </c:pt>
                <c:pt idx="10">
                  <c:v>1.0035736927527301</c:v>
                </c:pt>
                <c:pt idx="11">
                  <c:v>1.0009414150896176</c:v>
                </c:pt>
                <c:pt idx="12">
                  <c:v>1.0002386168658919</c:v>
                </c:pt>
                <c:pt idx="13">
                  <c:v>1.0000598627320236</c:v>
                </c:pt>
                <c:pt idx="14">
                  <c:v>1.0482034903255284</c:v>
                </c:pt>
                <c:pt idx="15">
                  <c:v>1.0389254534532397</c:v>
                </c:pt>
                <c:pt idx="16">
                  <c:v>1.0304859156646009</c:v>
                </c:pt>
                <c:pt idx="17">
                  <c:v>1.0239868589458019</c:v>
                </c:pt>
                <c:pt idx="18">
                  <c:v>1.0191382448882578</c:v>
                </c:pt>
                <c:pt idx="19">
                  <c:v>1.0155145495741114</c:v>
                </c:pt>
                <c:pt idx="20">
                  <c:v>1.0127728809123524</c:v>
                </c:pt>
                <c:pt idx="21">
                  <c:v>1.0106663254930717</c:v>
                </c:pt>
                <c:pt idx="22">
                  <c:v>1.0090219699674658</c:v>
                </c:pt>
                <c:pt idx="23">
                  <c:v>1.0077188449812911</c:v>
                </c:pt>
                <c:pt idx="24">
                  <c:v>1.0066715348922548</c:v>
                </c:pt>
                <c:pt idx="25">
                  <c:v>1.0029606531020667</c:v>
                </c:pt>
                <c:pt idx="26">
                  <c:v>1.0007612862885424</c:v>
                </c:pt>
                <c:pt idx="27">
                  <c:v>1.0001916924558722</c:v>
                </c:pt>
                <c:pt idx="28">
                  <c:v>1.0000480096219142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52096"/>
        <c:axId val="250853632"/>
      </c:scatterChart>
      <c:valAx>
        <c:axId val="2508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853632"/>
        <c:crosses val="autoZero"/>
        <c:crossBetween val="midCat"/>
      </c:valAx>
      <c:valAx>
        <c:axId val="2508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5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217715</xdr:colOff>
      <xdr:row>0</xdr:row>
      <xdr:rowOff>0</xdr:rowOff>
    </xdr:from>
    <xdr:to>
      <xdr:col>7</xdr:col>
      <xdr:colOff>657266</xdr:colOff>
      <xdr:row>7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7</xdr:col>
      <xdr:colOff>450272</xdr:colOff>
      <xdr:row>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230909</xdr:colOff>
      <xdr:row>7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7</xdr:col>
      <xdr:colOff>450272</xdr:colOff>
      <xdr:row>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230909</xdr:colOff>
      <xdr:row>7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7</xdr:col>
      <xdr:colOff>450272</xdr:colOff>
      <xdr:row>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230909</xdr:colOff>
      <xdr:row>7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zoomScale="70" zoomScaleNormal="70" workbookViewId="0"/>
  </sheetViews>
  <sheetFormatPr defaultRowHeight="14.5" x14ac:dyDescent="0.35"/>
  <cols>
    <col min="1" max="3" width="12" style="1" bestFit="1" customWidth="1"/>
    <col min="4" max="5" width="12.453125" style="1" bestFit="1" customWidth="1"/>
    <col min="6" max="6" width="12.1796875" style="1" bestFit="1" customWidth="1"/>
    <col min="7" max="9" width="12" style="1" bestFit="1" customWidth="1"/>
    <col min="10" max="12" width="12" style="1" customWidth="1"/>
    <col min="13" max="13" width="8.7265625" style="1"/>
    <col min="14" max="14" width="7" style="1" bestFit="1" customWidth="1"/>
    <col min="15" max="17" width="12" style="1" bestFit="1" customWidth="1"/>
    <col min="18" max="18" width="4.36328125" style="1" bestFit="1" customWidth="1"/>
    <col min="19" max="19" width="4.08984375" style="1" bestFit="1" customWidth="1"/>
    <col min="20" max="20" width="3.26953125" style="1" bestFit="1" customWidth="1"/>
    <col min="21" max="21" width="5.36328125" style="1" bestFit="1" customWidth="1"/>
    <col min="22" max="22" width="12" style="1" bestFit="1" customWidth="1"/>
    <col min="23" max="23" width="6.1796875" style="1" bestFit="1" customWidth="1"/>
    <col min="24" max="24" width="6.54296875" style="1" bestFit="1" customWidth="1"/>
    <col min="25" max="25" width="6.90625" style="1" bestFit="1" customWidth="1"/>
    <col min="26" max="26" width="9.1796875" style="1" bestFit="1" customWidth="1"/>
    <col min="27" max="30" width="12" style="1" bestFit="1" customWidth="1"/>
    <col min="31" max="32" width="12.453125" style="1" bestFit="1" customWidth="1"/>
    <col min="33" max="33" width="12.1796875" style="1" bestFit="1" customWidth="1"/>
    <col min="34" max="39" width="13.26953125" style="1" bestFit="1" customWidth="1"/>
    <col min="40" max="16384" width="8.7265625" style="1"/>
  </cols>
  <sheetData>
    <row r="1" spans="1:39" ht="16.5" x14ac:dyDescent="0.45">
      <c r="A1" s="1" t="s">
        <v>53</v>
      </c>
      <c r="B1" s="1">
        <f>1.4518</f>
        <v>1.4518</v>
      </c>
      <c r="C1" s="1">
        <f>B1*SQRT(3)</f>
        <v>2.5145913624284959</v>
      </c>
    </row>
    <row r="2" spans="1:39" ht="17.5" x14ac:dyDescent="0.45">
      <c r="A2" s="1" t="s">
        <v>56</v>
      </c>
      <c r="B2" s="1">
        <f>3*SQRT(3)/2*B1^2/B3</f>
        <v>2.7380128049802677</v>
      </c>
    </row>
    <row r="3" spans="1:39" ht="16.5" x14ac:dyDescent="0.45">
      <c r="A3" s="1" t="s">
        <v>54</v>
      </c>
      <c r="B3" s="1">
        <v>2</v>
      </c>
    </row>
    <row r="4" spans="1:39" ht="17.5" x14ac:dyDescent="0.45">
      <c r="A4" s="1" t="s">
        <v>55</v>
      </c>
      <c r="B4" s="1">
        <f>1/B2</f>
        <v>0.36522838687279507</v>
      </c>
    </row>
    <row r="8" spans="1:39" x14ac:dyDescent="0.35">
      <c r="A8" s="2" t="s">
        <v>60</v>
      </c>
      <c r="N8" s="2" t="s">
        <v>59</v>
      </c>
    </row>
    <row r="10" spans="1:39" x14ac:dyDescent="0.35">
      <c r="A10" s="1" t="s">
        <v>57</v>
      </c>
      <c r="B10" s="1" t="s">
        <v>58</v>
      </c>
      <c r="C10" s="1" t="str">
        <f t="shared" ref="C10:F11" si="0">AD10</f>
        <v>pe_atom</v>
      </c>
      <c r="D10" s="1" t="str">
        <f t="shared" si="0"/>
        <v>ebond_atom</v>
      </c>
      <c r="E10" s="1" t="str">
        <f t="shared" si="0"/>
        <v>eangle_atom</v>
      </c>
      <c r="F10" s="1" t="str">
        <f t="shared" si="0"/>
        <v>edihed_atom</v>
      </c>
      <c r="G10" s="1" t="s">
        <v>3</v>
      </c>
      <c r="H10" s="1" t="s">
        <v>61</v>
      </c>
      <c r="I10" s="1" t="s">
        <v>62</v>
      </c>
      <c r="J10" s="1" t="s">
        <v>66</v>
      </c>
      <c r="K10" s="1" t="s">
        <v>67</v>
      </c>
      <c r="N10" s="1" t="s">
        <v>0</v>
      </c>
      <c r="O10" s="1" t="s">
        <v>1</v>
      </c>
      <c r="P10" s="1" t="s">
        <v>2</v>
      </c>
      <c r="Q10" s="1" t="s">
        <v>3</v>
      </c>
      <c r="R10" s="1" t="s">
        <v>4</v>
      </c>
      <c r="S10" s="1" t="s">
        <v>5</v>
      </c>
      <c r="T10" s="1" t="s">
        <v>6</v>
      </c>
      <c r="U10" s="1" t="s">
        <v>7</v>
      </c>
      <c r="V10" s="1" t="s">
        <v>8</v>
      </c>
      <c r="W10" s="1" t="s">
        <v>9</v>
      </c>
      <c r="X10" s="1" t="s">
        <v>10</v>
      </c>
      <c r="Y10" s="1" t="s">
        <v>11</v>
      </c>
      <c r="Z10" s="1" t="s">
        <v>12</v>
      </c>
      <c r="AA10" s="1" t="s">
        <v>13</v>
      </c>
      <c r="AB10" s="1" t="s">
        <v>14</v>
      </c>
      <c r="AC10" s="1" t="s">
        <v>15</v>
      </c>
      <c r="AD10" s="1" t="s">
        <v>1</v>
      </c>
      <c r="AE10" s="1" t="s">
        <v>63</v>
      </c>
      <c r="AF10" s="1" t="s">
        <v>64</v>
      </c>
      <c r="AG10" s="1" t="s">
        <v>65</v>
      </c>
      <c r="AH10" s="1" t="s">
        <v>16</v>
      </c>
      <c r="AI10" s="1" t="s">
        <v>17</v>
      </c>
      <c r="AJ10" s="1" t="s">
        <v>18</v>
      </c>
      <c r="AK10" s="1" t="s">
        <v>19</v>
      </c>
      <c r="AL10" s="1" t="s">
        <v>20</v>
      </c>
      <c r="AM10" s="1" t="s">
        <v>21</v>
      </c>
    </row>
    <row r="11" spans="1:39" x14ac:dyDescent="0.35">
      <c r="A11" s="1">
        <f>V11</f>
        <v>2.0785407472060902</v>
      </c>
      <c r="B11" s="1">
        <f>AB11/(T11*$B$1*3)</f>
        <v>0.97726499245911169</v>
      </c>
      <c r="C11" s="1">
        <f t="shared" si="0"/>
        <v>0.38732743671250103</v>
      </c>
      <c r="D11" s="1">
        <f t="shared" si="0"/>
        <v>3.2962756102565301E-26</v>
      </c>
      <c r="E11" s="1">
        <f t="shared" si="0"/>
        <v>3.3654652951417299E-2</v>
      </c>
      <c r="F11" s="1">
        <f t="shared" si="0"/>
        <v>0.35367278376108402</v>
      </c>
      <c r="G11" s="1">
        <f t="shared" ref="G11:G25" si="1">2/$B$2*C11*V11^2</f>
        <v>1.222333932092422</v>
      </c>
      <c r="H11" s="1">
        <f t="shared" ref="H11:H24" si="2">$C$1*SQRT(S11^2)/(2*PI())</f>
        <v>2.0010482259333942</v>
      </c>
      <c r="I11" s="1">
        <f>A11/H11</f>
        <v>1.0387259638565429</v>
      </c>
      <c r="J11" s="1">
        <f>2*PI()*A11*AB11</f>
        <v>111.17542422450306</v>
      </c>
      <c r="K11" s="1">
        <f>J11/(2*PI()*H11*T11*$B$1*3)</f>
        <v>1.015110521235348</v>
      </c>
      <c r="N11" s="1" t="s">
        <v>22</v>
      </c>
      <c r="O11" s="1">
        <v>0.38732743671250103</v>
      </c>
      <c r="P11" s="1">
        <v>0.38732743671250103</v>
      </c>
      <c r="Q11" s="1">
        <v>1.22233393209242</v>
      </c>
      <c r="R11" s="1" t="s">
        <v>23</v>
      </c>
      <c r="S11" s="1">
        <v>5</v>
      </c>
      <c r="T11" s="1">
        <v>2</v>
      </c>
      <c r="U11" s="1">
        <v>0</v>
      </c>
      <c r="V11" s="1">
        <v>2.0785407472060902</v>
      </c>
      <c r="W11" s="1">
        <v>40</v>
      </c>
      <c r="X11" s="1">
        <v>60</v>
      </c>
      <c r="Y11" s="1">
        <v>120</v>
      </c>
      <c r="Z11" s="1">
        <v>240</v>
      </c>
      <c r="AA11" s="1">
        <v>12.470765815</v>
      </c>
      <c r="AB11" s="1">
        <v>8.5127598963128293</v>
      </c>
      <c r="AC11" s="1">
        <v>33.969568047000003</v>
      </c>
      <c r="AD11" s="1">
        <v>0.38732743671250103</v>
      </c>
      <c r="AE11" s="1">
        <v>3.2962756102565301E-26</v>
      </c>
      <c r="AF11" s="1">
        <v>3.3654652951417299E-2</v>
      </c>
      <c r="AG11" s="1">
        <v>0.35367278376108402</v>
      </c>
      <c r="AH11" s="1">
        <v>-1.6219312313044801E-9</v>
      </c>
      <c r="AI11" s="1">
        <v>-1.3753105556089799E-6</v>
      </c>
      <c r="AJ11" s="1">
        <v>4.0481258830905403E-9</v>
      </c>
      <c r="AK11" s="1">
        <v>4.3627101689143202E-10</v>
      </c>
      <c r="AL11" s="1">
        <v>4.40233437893529E-9</v>
      </c>
      <c r="AM11" s="1">
        <v>3.1186151903569E-10</v>
      </c>
    </row>
    <row r="12" spans="1:39" x14ac:dyDescent="0.35">
      <c r="A12" s="1">
        <f t="shared" ref="A12:A24" si="3">V12</f>
        <v>2.4603309052876798</v>
      </c>
      <c r="B12" s="1">
        <f t="shared" ref="B12:B24" si="4">AB12/(T12*$B$1*3)</f>
        <v>0.98671483491556811</v>
      </c>
      <c r="C12" s="1">
        <f t="shared" ref="C12:C24" si="5">AD12</f>
        <v>0.29277055722668799</v>
      </c>
      <c r="D12" s="1">
        <f t="shared" ref="D12:D24" si="6">AE12</f>
        <v>9.9582075002141698E-26</v>
      </c>
      <c r="E12" s="1">
        <f t="shared" ref="E12:E24" si="7">AF12</f>
        <v>1.7636361877215699E-2</v>
      </c>
      <c r="F12" s="1">
        <f t="shared" ref="F12:F24" si="8">AG12</f>
        <v>0.27513419534947198</v>
      </c>
      <c r="G12" s="1">
        <f t="shared" ref="G12:G24" si="9">2/$B$2*C12*V12^2</f>
        <v>1.2945205948114311</v>
      </c>
      <c r="H12" s="1">
        <f t="shared" si="2"/>
        <v>2.4012578711200732</v>
      </c>
      <c r="I12" s="1">
        <f t="shared" ref="I12:I24" si="10">A12/H12</f>
        <v>1.0246008706012286</v>
      </c>
      <c r="J12" s="1">
        <f t="shared" ref="J12:J39" si="11">2*PI()*A12*AB12</f>
        <v>132.86882381243882</v>
      </c>
      <c r="K12" s="1">
        <f t="shared" ref="K12:K24" si="12">J12/(2*PI()*H12*T12*$B$1*3)</f>
        <v>1.0109888788896386</v>
      </c>
      <c r="N12" s="1" t="s">
        <v>24</v>
      </c>
      <c r="O12" s="1">
        <v>0.29277055722668799</v>
      </c>
      <c r="P12" s="1">
        <v>0.29277055722668799</v>
      </c>
      <c r="Q12" s="1">
        <v>1.29452059481143</v>
      </c>
      <c r="R12" s="1" t="s">
        <v>23</v>
      </c>
      <c r="S12" s="1">
        <v>6</v>
      </c>
      <c r="T12" s="1">
        <v>2</v>
      </c>
      <c r="U12" s="1">
        <v>0</v>
      </c>
      <c r="V12" s="1">
        <v>2.4603309052876798</v>
      </c>
      <c r="W12" s="1">
        <v>48</v>
      </c>
      <c r="X12" s="1">
        <v>72</v>
      </c>
      <c r="Y12" s="1">
        <v>144</v>
      </c>
      <c r="Z12" s="1">
        <v>288</v>
      </c>
      <c r="AA12" s="1">
        <v>14.964918978</v>
      </c>
      <c r="AB12" s="1">
        <v>8.5950755839825295</v>
      </c>
      <c r="AC12" s="1">
        <v>34.763481657</v>
      </c>
      <c r="AD12" s="1">
        <v>0.29277055722668799</v>
      </c>
      <c r="AE12" s="1">
        <v>9.9582075002141698E-26</v>
      </c>
      <c r="AF12" s="1">
        <v>1.7636361877215699E-2</v>
      </c>
      <c r="AG12" s="1">
        <v>0.27513419534947198</v>
      </c>
      <c r="AH12" s="1">
        <v>-3.4628273718747E-9</v>
      </c>
      <c r="AI12" s="1">
        <v>-2.38134102391866E-6</v>
      </c>
      <c r="AJ12" s="1">
        <v>5.8414468126193104E-9</v>
      </c>
      <c r="AK12" s="1">
        <v>1.18819054971193E-9</v>
      </c>
      <c r="AL12" s="1">
        <v>2.8719828495995502E-9</v>
      </c>
      <c r="AM12" s="1">
        <v>-1.34328269867945E-9</v>
      </c>
    </row>
    <row r="13" spans="1:39" x14ac:dyDescent="0.35">
      <c r="A13" s="1">
        <f t="shared" si="3"/>
        <v>2.84840949080467</v>
      </c>
      <c r="B13" s="1">
        <f t="shared" si="4"/>
        <v>0.99161605842043454</v>
      </c>
      <c r="C13" s="1">
        <f t="shared" si="5"/>
        <v>0.22750978765222399</v>
      </c>
      <c r="D13" s="1">
        <f t="shared" si="6"/>
        <v>1.11226201017898E-23</v>
      </c>
      <c r="E13" s="1">
        <f t="shared" si="7"/>
        <v>1.03759122697747E-2</v>
      </c>
      <c r="F13" s="1">
        <f t="shared" si="8"/>
        <v>0.21713387538244999</v>
      </c>
      <c r="G13" s="1">
        <f t="shared" si="9"/>
        <v>1.3483401106456803</v>
      </c>
      <c r="H13" s="1">
        <f t="shared" si="2"/>
        <v>2.8014675163067517</v>
      </c>
      <c r="I13" s="1">
        <f t="shared" si="10"/>
        <v>1.0167562087458373</v>
      </c>
      <c r="J13" s="1">
        <f t="shared" si="11"/>
        <v>154.59088597284639</v>
      </c>
      <c r="K13" s="1">
        <f t="shared" si="12"/>
        <v>1.0082317840910517</v>
      </c>
      <c r="N13" s="1" t="s">
        <v>25</v>
      </c>
      <c r="O13" s="1">
        <v>0.22750978765222399</v>
      </c>
      <c r="P13" s="1">
        <v>0.22750978765222399</v>
      </c>
      <c r="Q13" s="1">
        <v>1.34834011064568</v>
      </c>
      <c r="R13" s="1" t="s">
        <v>23</v>
      </c>
      <c r="S13" s="1">
        <v>7</v>
      </c>
      <c r="T13" s="1">
        <v>2</v>
      </c>
      <c r="U13" s="1">
        <v>0</v>
      </c>
      <c r="V13" s="1">
        <v>2.84840949080467</v>
      </c>
      <c r="W13" s="1">
        <v>56</v>
      </c>
      <c r="X13" s="1">
        <v>84</v>
      </c>
      <c r="Y13" s="1">
        <v>168</v>
      </c>
      <c r="Z13" s="1">
        <v>336</v>
      </c>
      <c r="AA13" s="1">
        <v>17.459072141</v>
      </c>
      <c r="AB13" s="1">
        <v>8.6377691616887198</v>
      </c>
      <c r="AC13" s="1">
        <v>35.557395266</v>
      </c>
      <c r="AD13" s="1">
        <v>0.22750978765222399</v>
      </c>
      <c r="AE13" s="1">
        <v>1.11226201017898E-23</v>
      </c>
      <c r="AF13" s="1">
        <v>1.03759122697747E-2</v>
      </c>
      <c r="AG13" s="1">
        <v>0.21713387538244999</v>
      </c>
      <c r="AH13" s="1">
        <v>2.26463942046295E-10</v>
      </c>
      <c r="AI13" s="1">
        <v>-2.5136082167501001E-5</v>
      </c>
      <c r="AJ13" s="1">
        <v>3.2790091608786501E-9</v>
      </c>
      <c r="AK13" s="1">
        <v>3.4434019313093899E-10</v>
      </c>
      <c r="AL13" s="1">
        <v>1.4110133913183401E-9</v>
      </c>
      <c r="AM13" s="1">
        <v>-3.53134837755328E-9</v>
      </c>
    </row>
    <row r="14" spans="1:39" x14ac:dyDescent="0.35">
      <c r="A14" s="1">
        <f t="shared" si="3"/>
        <v>3.2402595666156002</v>
      </c>
      <c r="B14" s="1">
        <f t="shared" si="4"/>
        <v>0.99437685821973654</v>
      </c>
      <c r="C14" s="1">
        <f t="shared" si="5"/>
        <v>0.181055465343233</v>
      </c>
      <c r="D14" s="1">
        <f t="shared" si="6"/>
        <v>2.3942787488961101E-24</v>
      </c>
      <c r="E14" s="1">
        <f t="shared" si="7"/>
        <v>6.5544999547345797E-3</v>
      </c>
      <c r="F14" s="1">
        <f t="shared" si="8"/>
        <v>0.17450096538849799</v>
      </c>
      <c r="G14" s="1">
        <f t="shared" si="9"/>
        <v>1.3885635563956056</v>
      </c>
      <c r="H14" s="1">
        <f t="shared" si="2"/>
        <v>3.2016771614934307</v>
      </c>
      <c r="I14" s="1">
        <f t="shared" si="10"/>
        <v>1.0120506856800555</v>
      </c>
      <c r="J14" s="1">
        <f t="shared" si="11"/>
        <v>176.34726190742319</v>
      </c>
      <c r="K14" s="1">
        <f t="shared" si="12"/>
        <v>1.0063597811856637</v>
      </c>
      <c r="N14" s="1" t="s">
        <v>26</v>
      </c>
      <c r="O14" s="1">
        <v>0.181055465343233</v>
      </c>
      <c r="P14" s="1">
        <v>0.181055465343233</v>
      </c>
      <c r="Q14" s="1">
        <v>1.38856355639561</v>
      </c>
      <c r="R14" s="1" t="s">
        <v>23</v>
      </c>
      <c r="S14" s="1">
        <v>8</v>
      </c>
      <c r="T14" s="1">
        <v>2</v>
      </c>
      <c r="U14" s="1">
        <v>0</v>
      </c>
      <c r="V14" s="1">
        <v>3.2402595666156002</v>
      </c>
      <c r="W14" s="1">
        <v>64</v>
      </c>
      <c r="X14" s="1">
        <v>96</v>
      </c>
      <c r="Y14" s="1">
        <v>192</v>
      </c>
      <c r="Z14" s="1">
        <v>384</v>
      </c>
      <c r="AA14" s="1">
        <v>19.953225304</v>
      </c>
      <c r="AB14" s="1">
        <v>8.6618179365804799</v>
      </c>
      <c r="AC14" s="1">
        <v>36.351308875999997</v>
      </c>
      <c r="AD14" s="1">
        <v>0.181055465343233</v>
      </c>
      <c r="AE14" s="1">
        <v>2.3942787488961101E-24</v>
      </c>
      <c r="AF14" s="1">
        <v>6.5544999547345797E-3</v>
      </c>
      <c r="AG14" s="1">
        <v>0.17450096538849799</v>
      </c>
      <c r="AH14" s="1">
        <v>-2.8158824610944801E-9</v>
      </c>
      <c r="AI14" s="1">
        <v>-1.165188285035E-5</v>
      </c>
      <c r="AJ14" s="1">
        <v>-2.2559993986546398E-9</v>
      </c>
      <c r="AK14" s="1">
        <v>-4.4609249058137499E-10</v>
      </c>
      <c r="AL14" s="1">
        <v>-2.6077948139117701E-9</v>
      </c>
      <c r="AM14" s="1">
        <v>-5.6946745769530096E-10</v>
      </c>
    </row>
    <row r="15" spans="1:39" x14ac:dyDescent="0.35">
      <c r="A15" s="1">
        <f t="shared" si="3"/>
        <v>3.6344636476857999</v>
      </c>
      <c r="B15" s="1">
        <f t="shared" si="4"/>
        <v>0.99603944710041226</v>
      </c>
      <c r="C15" s="1">
        <f t="shared" si="5"/>
        <v>0.14706989421925001</v>
      </c>
      <c r="D15" s="1">
        <f t="shared" si="6"/>
        <v>1.20797318481108E-23</v>
      </c>
      <c r="E15" s="1">
        <f t="shared" si="7"/>
        <v>4.3516037090278598E-3</v>
      </c>
      <c r="F15" s="1">
        <f t="shared" si="8"/>
        <v>0.142718290510222</v>
      </c>
      <c r="G15" s="1">
        <f t="shared" si="9"/>
        <v>1.4190541219732684</v>
      </c>
      <c r="H15" s="1">
        <f t="shared" si="2"/>
        <v>3.6018868066801097</v>
      </c>
      <c r="I15" s="1">
        <f t="shared" si="10"/>
        <v>1.0090443822235815</v>
      </c>
      <c r="J15" s="1">
        <f t="shared" si="11"/>
        <v>198.13207083004093</v>
      </c>
      <c r="K15" s="1">
        <f t="shared" si="12"/>
        <v>1.0050480085697528</v>
      </c>
      <c r="N15" s="1" t="s">
        <v>27</v>
      </c>
      <c r="O15" s="1">
        <v>0.14706989421925001</v>
      </c>
      <c r="P15" s="1">
        <v>0.14706989421925001</v>
      </c>
      <c r="Q15" s="1">
        <v>1.41905412197328</v>
      </c>
      <c r="R15" s="1" t="s">
        <v>23</v>
      </c>
      <c r="S15" s="1">
        <v>9</v>
      </c>
      <c r="T15" s="1">
        <v>2</v>
      </c>
      <c r="U15" s="1">
        <v>0</v>
      </c>
      <c r="V15" s="1">
        <v>3.6344636476857999</v>
      </c>
      <c r="W15" s="1">
        <v>72</v>
      </c>
      <c r="X15" s="1">
        <v>108</v>
      </c>
      <c r="Y15" s="1">
        <v>216</v>
      </c>
      <c r="Z15" s="1">
        <v>432</v>
      </c>
      <c r="AA15" s="1">
        <v>22.447378467</v>
      </c>
      <c r="AB15" s="1">
        <v>8.6763004158022703</v>
      </c>
      <c r="AC15" s="1">
        <v>37.145222484999998</v>
      </c>
      <c r="AD15" s="1">
        <v>0.14706989421925001</v>
      </c>
      <c r="AE15" s="1">
        <v>1.20797318481108E-23</v>
      </c>
      <c r="AF15" s="1">
        <v>4.3516037090278598E-3</v>
      </c>
      <c r="AG15" s="1">
        <v>0.142718290510222</v>
      </c>
      <c r="AH15" s="1">
        <v>-1.9983322394200501E-9</v>
      </c>
      <c r="AI15" s="1">
        <v>-2.6158680470157499E-5</v>
      </c>
      <c r="AJ15" s="1">
        <v>-1.70972484103946E-9</v>
      </c>
      <c r="AK15" s="1">
        <v>5.6377194820132999E-10</v>
      </c>
      <c r="AL15" s="1">
        <v>-3.0159485861802899E-9</v>
      </c>
      <c r="AM15" s="1">
        <v>-5.5121387311356705E-10</v>
      </c>
    </row>
    <row r="16" spans="1:39" x14ac:dyDescent="0.35">
      <c r="A16" s="1">
        <f t="shared" si="3"/>
        <v>4.0302019171422501</v>
      </c>
      <c r="B16" s="1">
        <f t="shared" si="4"/>
        <v>0.99709661249593384</v>
      </c>
      <c r="C16" s="1">
        <f t="shared" si="5"/>
        <v>0.121585703865599</v>
      </c>
      <c r="D16" s="1">
        <f t="shared" si="6"/>
        <v>1.00022794179482E-28</v>
      </c>
      <c r="E16" s="1">
        <f t="shared" si="7"/>
        <v>3.0009469211808798E-3</v>
      </c>
      <c r="F16" s="1">
        <f t="shared" si="8"/>
        <v>0.118584756944418</v>
      </c>
      <c r="G16" s="1">
        <f t="shared" si="9"/>
        <v>1.4425492343884994</v>
      </c>
      <c r="H16" s="1">
        <f t="shared" si="2"/>
        <v>4.0020964518667883</v>
      </c>
      <c r="I16" s="1">
        <f t="shared" si="10"/>
        <v>1.0070226856382614</v>
      </c>
      <c r="J16" s="1">
        <f t="shared" si="11"/>
        <v>219.93885352754563</v>
      </c>
      <c r="K16" s="1">
        <f t="shared" si="12"/>
        <v>1.004098908556468</v>
      </c>
      <c r="N16" s="1" t="s">
        <v>28</v>
      </c>
      <c r="O16" s="1">
        <v>0.121585703865599</v>
      </c>
      <c r="P16" s="1">
        <v>0.121585703865599</v>
      </c>
      <c r="Q16" s="1">
        <v>1.4425492343885</v>
      </c>
      <c r="R16" s="1" t="s">
        <v>23</v>
      </c>
      <c r="S16" s="1">
        <v>10</v>
      </c>
      <c r="T16" s="1">
        <v>2</v>
      </c>
      <c r="U16" s="1">
        <v>0</v>
      </c>
      <c r="V16" s="1">
        <v>4.0302019171422501</v>
      </c>
      <c r="W16" s="1">
        <v>80</v>
      </c>
      <c r="X16" s="1">
        <v>120</v>
      </c>
      <c r="Y16" s="1">
        <v>240</v>
      </c>
      <c r="Z16" s="1">
        <v>480</v>
      </c>
      <c r="AA16" s="1">
        <v>24.94153163</v>
      </c>
      <c r="AB16" s="1">
        <v>8.6855091721295796</v>
      </c>
      <c r="AC16" s="1">
        <v>37.939136093999998</v>
      </c>
      <c r="AD16" s="1">
        <v>0.121585703865599</v>
      </c>
      <c r="AE16" s="1">
        <v>1.00022794179482E-28</v>
      </c>
      <c r="AF16" s="1">
        <v>3.0009469211808798E-3</v>
      </c>
      <c r="AG16" s="1">
        <v>0.118584756944418</v>
      </c>
      <c r="AH16" s="1">
        <v>-5.8725901221399299E-9</v>
      </c>
      <c r="AI16" s="1">
        <v>-5.5007907922594803E-8</v>
      </c>
      <c r="AJ16" s="1">
        <v>-5.1434430264379901E-9</v>
      </c>
      <c r="AK16" s="1">
        <v>-1.2353586902720001E-9</v>
      </c>
      <c r="AL16" s="1">
        <v>-9.7136291947166403E-11</v>
      </c>
      <c r="AM16" s="1">
        <v>1.3452039392850699E-9</v>
      </c>
    </row>
    <row r="17" spans="1:39" x14ac:dyDescent="0.35">
      <c r="A17" s="1">
        <f t="shared" si="3"/>
        <v>4.4269799333011299</v>
      </c>
      <c r="B17" s="1">
        <f t="shared" si="4"/>
        <v>0.99779977633620343</v>
      </c>
      <c r="C17" s="1">
        <f t="shared" si="5"/>
        <v>0.10205285928114199</v>
      </c>
      <c r="D17" s="1">
        <f t="shared" si="6"/>
        <v>2.9085205629170501E-28</v>
      </c>
      <c r="E17" s="1">
        <f t="shared" si="7"/>
        <v>2.13400117312499E-3</v>
      </c>
      <c r="F17" s="1">
        <f t="shared" si="8"/>
        <v>9.9918858108017594E-2</v>
      </c>
      <c r="G17" s="1">
        <f t="shared" si="9"/>
        <v>1.4609481564131772</v>
      </c>
      <c r="H17" s="1">
        <f t="shared" si="2"/>
        <v>4.4023060970534669</v>
      </c>
      <c r="I17" s="1">
        <f t="shared" si="10"/>
        <v>1.0056047525328096</v>
      </c>
      <c r="J17" s="1">
        <f t="shared" si="11"/>
        <v>241.76246021320654</v>
      </c>
      <c r="K17" s="1">
        <f t="shared" si="12"/>
        <v>1.0033921971598605</v>
      </c>
      <c r="N17" s="1" t="s">
        <v>29</v>
      </c>
      <c r="O17" s="1">
        <v>0.10205285928114199</v>
      </c>
      <c r="P17" s="1">
        <v>0.10205285928114199</v>
      </c>
      <c r="Q17" s="1">
        <v>1.4609481564131801</v>
      </c>
      <c r="R17" s="1" t="s">
        <v>23</v>
      </c>
      <c r="S17" s="1">
        <v>11</v>
      </c>
      <c r="T17" s="1">
        <v>2</v>
      </c>
      <c r="U17" s="1">
        <v>0</v>
      </c>
      <c r="V17" s="1">
        <v>4.4269799333011299</v>
      </c>
      <c r="W17" s="1">
        <v>88</v>
      </c>
      <c r="X17" s="1">
        <v>132</v>
      </c>
      <c r="Y17" s="1">
        <v>264</v>
      </c>
      <c r="Z17" s="1">
        <v>528</v>
      </c>
      <c r="AA17" s="1">
        <v>27.435684793</v>
      </c>
      <c r="AB17" s="1">
        <v>8.6916342917094003</v>
      </c>
      <c r="AC17" s="1">
        <v>38.733049704000003</v>
      </c>
      <c r="AD17" s="1">
        <v>0.10205285928114199</v>
      </c>
      <c r="AE17" s="1">
        <v>2.9085205629170501E-28</v>
      </c>
      <c r="AF17" s="1">
        <v>2.13400117312499E-3</v>
      </c>
      <c r="AG17" s="1">
        <v>9.9918858108017594E-2</v>
      </c>
      <c r="AH17" s="1">
        <v>1.02641212044039E-9</v>
      </c>
      <c r="AI17" s="1">
        <v>-1.1930847397653901E-7</v>
      </c>
      <c r="AJ17" s="1">
        <v>-1.6171958409264299E-9</v>
      </c>
      <c r="AK17" s="1">
        <v>2.8140550322393698E-10</v>
      </c>
      <c r="AL17" s="1">
        <v>3.3754324977863402E-11</v>
      </c>
      <c r="AM17" s="1">
        <v>-4.1933429402712201E-10</v>
      </c>
    </row>
    <row r="18" spans="1:39" x14ac:dyDescent="0.35">
      <c r="A18" s="1">
        <f t="shared" si="3"/>
        <v>4.8244871299271397</v>
      </c>
      <c r="B18" s="1">
        <f t="shared" si="4"/>
        <v>0.99828555337911007</v>
      </c>
      <c r="C18" s="1">
        <f t="shared" si="5"/>
        <v>8.6788963848061104E-2</v>
      </c>
      <c r="D18" s="1">
        <f t="shared" si="6"/>
        <v>6.0873378123682599E-28</v>
      </c>
      <c r="E18" s="1">
        <f t="shared" si="7"/>
        <v>1.5569585259645399E-3</v>
      </c>
      <c r="F18" s="1">
        <f t="shared" si="8"/>
        <v>8.5232005322096502E-2</v>
      </c>
      <c r="G18" s="1">
        <f t="shared" si="9"/>
        <v>1.4755751361199896</v>
      </c>
      <c r="H18" s="1">
        <f t="shared" si="2"/>
        <v>4.8025157422401463</v>
      </c>
      <c r="I18" s="1">
        <f t="shared" si="10"/>
        <v>1.0045749746312638</v>
      </c>
      <c r="J18" s="1">
        <f t="shared" si="11"/>
        <v>263.59905518994185</v>
      </c>
      <c r="K18" s="1">
        <f t="shared" si="12"/>
        <v>1.0028526844605765</v>
      </c>
      <c r="N18" s="1" t="s">
        <v>30</v>
      </c>
      <c r="O18" s="1">
        <v>8.6788963848061104E-2</v>
      </c>
      <c r="P18" s="1">
        <v>8.6788963848061104E-2</v>
      </c>
      <c r="Q18" s="1">
        <v>1.47557513611999</v>
      </c>
      <c r="R18" s="1" t="s">
        <v>23</v>
      </c>
      <c r="S18" s="1">
        <v>12</v>
      </c>
      <c r="T18" s="1">
        <v>2</v>
      </c>
      <c r="U18" s="1">
        <v>0</v>
      </c>
      <c r="V18" s="1">
        <v>4.8244871299271397</v>
      </c>
      <c r="W18" s="1">
        <v>96</v>
      </c>
      <c r="X18" s="1">
        <v>144</v>
      </c>
      <c r="Y18" s="1">
        <v>288</v>
      </c>
      <c r="Z18" s="1">
        <v>576</v>
      </c>
      <c r="AA18" s="1">
        <v>29.929837956</v>
      </c>
      <c r="AB18" s="1">
        <v>8.6958657983747507</v>
      </c>
      <c r="AC18" s="1">
        <v>39.526963313000003</v>
      </c>
      <c r="AD18" s="1">
        <v>8.6788963848061104E-2</v>
      </c>
      <c r="AE18" s="1">
        <v>6.0873378123682599E-28</v>
      </c>
      <c r="AF18" s="1">
        <v>1.5569585259645399E-3</v>
      </c>
      <c r="AG18" s="1">
        <v>8.5232005322096502E-2</v>
      </c>
      <c r="AH18" s="1">
        <v>4.9208019870390897E-11</v>
      </c>
      <c r="AI18" s="1">
        <v>-1.7913906255927599E-7</v>
      </c>
      <c r="AJ18" s="1">
        <v>-3.7261406157412701E-9</v>
      </c>
      <c r="AK18" s="1">
        <v>1.3858977471309299E-10</v>
      </c>
      <c r="AL18" s="1">
        <v>2.79144252603386E-10</v>
      </c>
      <c r="AM18" s="1">
        <v>-3.3147068940471603E-11</v>
      </c>
    </row>
    <row r="19" spans="1:39" x14ac:dyDescent="0.35">
      <c r="A19" s="1">
        <f t="shared" si="3"/>
        <v>5.2225211817039101</v>
      </c>
      <c r="B19" s="1">
        <f t="shared" si="4"/>
        <v>0.99863218445506274</v>
      </c>
      <c r="C19" s="1">
        <f t="shared" si="5"/>
        <v>7.4655657734384706E-2</v>
      </c>
      <c r="D19" s="1">
        <f t="shared" si="6"/>
        <v>8.7175158483944598E-28</v>
      </c>
      <c r="E19" s="1">
        <f t="shared" si="7"/>
        <v>1.1611654417797101E-3</v>
      </c>
      <c r="F19" s="1">
        <f t="shared" si="8"/>
        <v>7.3494492292605004E-2</v>
      </c>
      <c r="G19" s="1">
        <f t="shared" si="9"/>
        <v>1.4873653745067321</v>
      </c>
      <c r="H19" s="1">
        <f t="shared" si="2"/>
        <v>5.2027253874268258</v>
      </c>
      <c r="I19" s="1">
        <f t="shared" si="10"/>
        <v>1.0038048893229929</v>
      </c>
      <c r="J19" s="1">
        <f t="shared" si="11"/>
        <v>285.44581462942142</v>
      </c>
      <c r="K19" s="1">
        <f t="shared" si="12"/>
        <v>1.002431869391293</v>
      </c>
      <c r="N19" s="1" t="s">
        <v>31</v>
      </c>
      <c r="O19" s="1">
        <v>7.4655657734384706E-2</v>
      </c>
      <c r="P19" s="1">
        <v>7.4655657734384706E-2</v>
      </c>
      <c r="Q19" s="1">
        <v>1.4873653745067299</v>
      </c>
      <c r="R19" s="1" t="s">
        <v>23</v>
      </c>
      <c r="S19" s="1">
        <v>13</v>
      </c>
      <c r="T19" s="1">
        <v>2</v>
      </c>
      <c r="U19" s="1">
        <v>0</v>
      </c>
      <c r="V19" s="1">
        <v>5.2225211817039101</v>
      </c>
      <c r="W19" s="1">
        <v>104</v>
      </c>
      <c r="X19" s="1">
        <v>156</v>
      </c>
      <c r="Y19" s="1">
        <v>312</v>
      </c>
      <c r="Z19" s="1">
        <v>624</v>
      </c>
      <c r="AA19" s="1">
        <v>32.423991119</v>
      </c>
      <c r="AB19" s="1">
        <v>8.6988852323511594</v>
      </c>
      <c r="AC19" s="1">
        <v>40.320876923</v>
      </c>
      <c r="AD19" s="1">
        <v>7.4655657734384706E-2</v>
      </c>
      <c r="AE19" s="1">
        <v>8.7175158483944598E-28</v>
      </c>
      <c r="AF19" s="1">
        <v>1.1611654417797101E-3</v>
      </c>
      <c r="AG19" s="1">
        <v>7.3494492292605004E-2</v>
      </c>
      <c r="AH19" s="1">
        <v>2.4065721160344902E-9</v>
      </c>
      <c r="AI19" s="1">
        <v>-2.1686897779401001E-7</v>
      </c>
      <c r="AJ19" s="1">
        <v>-5.3227119128226198E-10</v>
      </c>
      <c r="AK19" s="1">
        <v>1.06185225306178E-9</v>
      </c>
      <c r="AL19" s="1">
        <v>1.02213205286269E-9</v>
      </c>
      <c r="AM19" s="1">
        <v>-2.48546287353978E-10</v>
      </c>
    </row>
    <row r="20" spans="1:39" x14ac:dyDescent="0.35">
      <c r="A20" s="1">
        <f t="shared" si="3"/>
        <v>8.0159107611195495</v>
      </c>
      <c r="B20" s="1">
        <f t="shared" si="4"/>
        <v>0.99956492806502295</v>
      </c>
      <c r="C20" s="1">
        <f t="shared" si="5"/>
        <v>3.2586290039826001E-2</v>
      </c>
      <c r="D20" s="1">
        <f t="shared" si="6"/>
        <v>1.31675013703458E-28</v>
      </c>
      <c r="E20" s="1">
        <f t="shared" si="7"/>
        <v>2.2877875299582399E-4</v>
      </c>
      <c r="F20" s="1">
        <f t="shared" si="8"/>
        <v>3.2357511286830197E-2</v>
      </c>
      <c r="G20" s="1">
        <f t="shared" si="9"/>
        <v>1.5294496584243655</v>
      </c>
      <c r="H20" s="1">
        <f t="shared" si="2"/>
        <v>8.0041929037335766</v>
      </c>
      <c r="I20" s="1">
        <f t="shared" si="10"/>
        <v>1.0014639648902648</v>
      </c>
      <c r="J20" s="1">
        <f t="shared" si="11"/>
        <v>438.53250930307212</v>
      </c>
      <c r="K20" s="1">
        <f t="shared" si="12"/>
        <v>1.0010282560252501</v>
      </c>
      <c r="N20" s="1" t="s">
        <v>32</v>
      </c>
      <c r="O20" s="1">
        <v>3.2586290039826001E-2</v>
      </c>
      <c r="P20" s="1">
        <v>3.2586290039826001E-2</v>
      </c>
      <c r="Q20" s="1">
        <v>1.52944965842436</v>
      </c>
      <c r="R20" s="1" t="s">
        <v>23</v>
      </c>
      <c r="S20" s="1">
        <v>20</v>
      </c>
      <c r="T20" s="1">
        <v>2</v>
      </c>
      <c r="U20" s="1">
        <v>0</v>
      </c>
      <c r="V20" s="1">
        <v>8.0159107611195495</v>
      </c>
      <c r="W20" s="1">
        <v>160</v>
      </c>
      <c r="X20" s="1">
        <v>240</v>
      </c>
      <c r="Y20" s="1">
        <v>480</v>
      </c>
      <c r="Z20" s="1">
        <v>960</v>
      </c>
      <c r="AA20" s="1">
        <v>49.88306326</v>
      </c>
      <c r="AB20" s="1">
        <v>8.7070101753888007</v>
      </c>
      <c r="AC20" s="1">
        <v>45.878272189</v>
      </c>
      <c r="AD20" s="1">
        <v>3.2586290039826001E-2</v>
      </c>
      <c r="AE20" s="1">
        <v>1.31675013703458E-28</v>
      </c>
      <c r="AF20" s="1">
        <v>2.2877875299582399E-4</v>
      </c>
      <c r="AG20" s="1">
        <v>3.2357511286830197E-2</v>
      </c>
      <c r="AH20" s="1">
        <v>-1.4841801165946801E-9</v>
      </c>
      <c r="AI20" s="1">
        <v>-6.7179627374648397E-8</v>
      </c>
      <c r="AJ20" s="1">
        <v>-7.4536639409556496E-11</v>
      </c>
      <c r="AK20" s="1">
        <v>-4.9639046980409603E-10</v>
      </c>
      <c r="AL20" s="1">
        <v>1.3153656347726099E-10</v>
      </c>
      <c r="AM20" s="1">
        <v>8.8685034819457701E-11</v>
      </c>
    </row>
    <row r="21" spans="1:39" x14ac:dyDescent="0.35">
      <c r="A21" s="1">
        <f t="shared" si="3"/>
        <v>16.013891046948601</v>
      </c>
      <c r="B21" s="1">
        <f t="shared" si="4"/>
        <v>0.99991317721103923</v>
      </c>
      <c r="C21" s="1">
        <f t="shared" si="5"/>
        <v>8.2994857704137802E-3</v>
      </c>
      <c r="D21" s="1">
        <f t="shared" si="6"/>
        <v>5.8665042523387903E-28</v>
      </c>
      <c r="E21" s="1">
        <f t="shared" si="7"/>
        <v>1.51983444450387E-5</v>
      </c>
      <c r="F21" s="1">
        <f t="shared" si="8"/>
        <v>8.2842874259687494E-3</v>
      </c>
      <c r="G21" s="1">
        <f t="shared" si="9"/>
        <v>1.5546743889004073</v>
      </c>
      <c r="H21" s="1">
        <f t="shared" si="2"/>
        <v>16.008385807467153</v>
      </c>
      <c r="I21" s="1">
        <f t="shared" si="10"/>
        <v>1.0003438972265948</v>
      </c>
      <c r="J21" s="1">
        <f t="shared" si="11"/>
        <v>876.38931082574004</v>
      </c>
      <c r="K21" s="1">
        <f t="shared" si="12"/>
        <v>1.0002570445795176</v>
      </c>
      <c r="N21" s="1" t="s">
        <v>33</v>
      </c>
      <c r="O21" s="1">
        <v>8.2994857704137802E-3</v>
      </c>
      <c r="P21" s="1">
        <v>8.2994857704137594E-3</v>
      </c>
      <c r="Q21" s="1">
        <v>1.55467438890041</v>
      </c>
      <c r="R21" s="1" t="s">
        <v>23</v>
      </c>
      <c r="S21" s="1">
        <v>40</v>
      </c>
      <c r="T21" s="1">
        <v>2</v>
      </c>
      <c r="U21" s="1">
        <v>0</v>
      </c>
      <c r="V21" s="1">
        <v>16.013891046948601</v>
      </c>
      <c r="W21" s="1">
        <v>320</v>
      </c>
      <c r="X21" s="1">
        <v>480</v>
      </c>
      <c r="Y21" s="1">
        <v>960</v>
      </c>
      <c r="Z21" s="1">
        <v>1920</v>
      </c>
      <c r="AA21" s="1">
        <v>99.76612652</v>
      </c>
      <c r="AB21" s="1">
        <v>8.7100437040499195</v>
      </c>
      <c r="AC21" s="1">
        <v>61.756544378000001</v>
      </c>
      <c r="AD21" s="1">
        <v>8.2994857704137802E-3</v>
      </c>
      <c r="AE21" s="1">
        <v>5.8665042523387903E-28</v>
      </c>
      <c r="AF21" s="1">
        <v>1.51983444450387E-5</v>
      </c>
      <c r="AG21" s="1">
        <v>8.2842874259687494E-3</v>
      </c>
      <c r="AH21" s="1">
        <v>1.9546771476403701E-9</v>
      </c>
      <c r="AI21" s="1">
        <v>-1.5806990387647799E-7</v>
      </c>
      <c r="AJ21" s="1">
        <v>4.8820871265287395E-10</v>
      </c>
      <c r="AK21" s="1">
        <v>3.9299458026972802E-10</v>
      </c>
      <c r="AL21" s="1">
        <v>-5.3268291436565102E-11</v>
      </c>
      <c r="AM21" s="1">
        <v>-1.04731267718203E-10</v>
      </c>
    </row>
    <row r="22" spans="1:39" x14ac:dyDescent="0.35">
      <c r="A22" s="1">
        <f t="shared" si="3"/>
        <v>32.019477542204399</v>
      </c>
      <c r="B22" s="1">
        <f t="shared" si="4"/>
        <v>0.9999797426768724</v>
      </c>
      <c r="C22" s="1">
        <f t="shared" si="5"/>
        <v>2.08472569270467E-3</v>
      </c>
      <c r="D22" s="1">
        <f t="shared" si="6"/>
        <v>1.58231824736584E-27</v>
      </c>
      <c r="E22" s="1">
        <f t="shared" si="7"/>
        <v>9.6531789877877905E-7</v>
      </c>
      <c r="F22" s="1">
        <f t="shared" si="8"/>
        <v>2.0837603748058899E-3</v>
      </c>
      <c r="G22" s="1">
        <f t="shared" si="9"/>
        <v>1.5612480976162406</v>
      </c>
      <c r="H22" s="1">
        <f t="shared" si="2"/>
        <v>32.016771614934306</v>
      </c>
      <c r="I22" s="1">
        <f t="shared" si="10"/>
        <v>1.000084515931295</v>
      </c>
      <c r="J22" s="1">
        <f t="shared" si="11"/>
        <v>1752.4407943581436</v>
      </c>
      <c r="K22" s="1">
        <f t="shared" si="12"/>
        <v>1.0000642568961005</v>
      </c>
      <c r="N22" s="1" t="s">
        <v>34</v>
      </c>
      <c r="O22" s="1">
        <v>2.08472569270467E-3</v>
      </c>
      <c r="P22" s="1">
        <v>2.0847256927046401E-3</v>
      </c>
      <c r="Q22" s="1">
        <v>1.56124809761622</v>
      </c>
      <c r="R22" s="1" t="s">
        <v>23</v>
      </c>
      <c r="S22" s="1">
        <v>80</v>
      </c>
      <c r="T22" s="1">
        <v>2</v>
      </c>
      <c r="U22" s="1">
        <v>0</v>
      </c>
      <c r="V22" s="1">
        <v>32.019477542204399</v>
      </c>
      <c r="W22" s="1">
        <v>640</v>
      </c>
      <c r="X22" s="1">
        <v>960</v>
      </c>
      <c r="Y22" s="1">
        <v>1920</v>
      </c>
      <c r="Z22" s="1">
        <v>3840</v>
      </c>
      <c r="AA22" s="1">
        <v>199.53225304</v>
      </c>
      <c r="AB22" s="1">
        <v>8.7106235425096994</v>
      </c>
      <c r="AC22" s="1">
        <v>93.513088754999998</v>
      </c>
      <c r="AD22" s="1">
        <v>2.08472569270467E-3</v>
      </c>
      <c r="AE22" s="1">
        <v>1.58231824736584E-27</v>
      </c>
      <c r="AF22" s="1">
        <v>9.6531789877877905E-7</v>
      </c>
      <c r="AG22" s="1">
        <v>2.0837603748058899E-3</v>
      </c>
      <c r="AH22" s="1">
        <v>6.6108474954482104E-10</v>
      </c>
      <c r="AI22" s="1">
        <v>-2.3806276400955101E-7</v>
      </c>
      <c r="AJ22" s="1">
        <v>1.0056225325532001E-9</v>
      </c>
      <c r="AK22" s="1">
        <v>2.97834984192608E-10</v>
      </c>
      <c r="AL22" s="1">
        <v>4.4631302095003497E-11</v>
      </c>
      <c r="AM22" s="1">
        <v>1.11971361380705E-10</v>
      </c>
    </row>
    <row r="23" spans="1:39" x14ac:dyDescent="0.35">
      <c r="A23" s="1">
        <f t="shared" si="3"/>
        <v>64.034890273651897</v>
      </c>
      <c r="B23" s="1">
        <f t="shared" si="4"/>
        <v>0.99999502748672353</v>
      </c>
      <c r="C23" s="1">
        <f t="shared" si="5"/>
        <v>5.2180218581826803E-4</v>
      </c>
      <c r="D23" s="1">
        <f t="shared" si="6"/>
        <v>3.9094147388999497E-27</v>
      </c>
      <c r="E23" s="1">
        <f t="shared" si="7"/>
        <v>6.0579150391936694E-8</v>
      </c>
      <c r="F23" s="1">
        <f t="shared" si="8"/>
        <v>5.2174160666787603E-4</v>
      </c>
      <c r="G23" s="1">
        <f t="shared" si="9"/>
        <v>1.5629092234491651</v>
      </c>
      <c r="H23" s="1">
        <f t="shared" si="2"/>
        <v>64.033543229868613</v>
      </c>
      <c r="I23" s="1">
        <f t="shared" si="10"/>
        <v>1.0000210365335938</v>
      </c>
      <c r="J23" s="1">
        <f t="shared" si="11"/>
        <v>3504.7126888796001</v>
      </c>
      <c r="K23" s="1">
        <f t="shared" si="12"/>
        <v>1.0000160639157127</v>
      </c>
      <c r="N23" s="1" t="s">
        <v>35</v>
      </c>
      <c r="O23" s="1">
        <v>5.2180218581826803E-4</v>
      </c>
      <c r="P23" s="1">
        <v>5.2180218581823995E-4</v>
      </c>
      <c r="Q23" s="1">
        <v>1.56290922344908</v>
      </c>
      <c r="R23" s="1" t="s">
        <v>23</v>
      </c>
      <c r="S23" s="1">
        <v>160</v>
      </c>
      <c r="T23" s="1">
        <v>2</v>
      </c>
      <c r="U23" s="1">
        <v>0</v>
      </c>
      <c r="V23" s="1">
        <v>64.034890273651897</v>
      </c>
      <c r="W23" s="1">
        <v>1280</v>
      </c>
      <c r="X23" s="1">
        <v>1920</v>
      </c>
      <c r="Y23" s="1">
        <v>3840</v>
      </c>
      <c r="Z23" s="1">
        <v>7680</v>
      </c>
      <c r="AA23" s="1">
        <v>399.06450608</v>
      </c>
      <c r="AB23" s="1">
        <v>8.7107566854313507</v>
      </c>
      <c r="AC23" s="1">
        <v>157.02617751</v>
      </c>
      <c r="AD23" s="1">
        <v>5.2180218581826803E-4</v>
      </c>
      <c r="AE23" s="1">
        <v>3.9094147388999497E-27</v>
      </c>
      <c r="AF23" s="1">
        <v>6.0579150391936694E-8</v>
      </c>
      <c r="AG23" s="1">
        <v>5.2174160666787603E-4</v>
      </c>
      <c r="AH23" s="1">
        <v>-7.7982041470183098E-8</v>
      </c>
      <c r="AI23" s="1">
        <v>-2.8655579965576301E-7</v>
      </c>
      <c r="AJ23" s="1">
        <v>-5.1503453638048098E-8</v>
      </c>
      <c r="AK23" s="1">
        <v>2.19942336208762E-10</v>
      </c>
      <c r="AL23" s="1">
        <v>-3.5476062130935002E-9</v>
      </c>
      <c r="AM23" s="1">
        <v>-5.6892117128418599E-10</v>
      </c>
    </row>
    <row r="24" spans="1:39" x14ac:dyDescent="0.35">
      <c r="A24" s="1">
        <f t="shared" si="3"/>
        <v>128.067759238581</v>
      </c>
      <c r="B24" s="1">
        <f t="shared" si="4"/>
        <v>0.99999876263156884</v>
      </c>
      <c r="C24" s="1">
        <f t="shared" si="5"/>
        <v>1.3048942119800699E-4</v>
      </c>
      <c r="D24" s="1">
        <f t="shared" si="6"/>
        <v>6.6616850106616399E-23</v>
      </c>
      <c r="E24" s="1">
        <f t="shared" si="7"/>
        <v>3.7900768520092399E-9</v>
      </c>
      <c r="F24" s="1">
        <f t="shared" si="8"/>
        <v>1.3048563112115499E-4</v>
      </c>
      <c r="G24" s="1">
        <f t="shared" si="9"/>
        <v>1.5633256274565039</v>
      </c>
      <c r="H24" s="1">
        <f t="shared" si="2"/>
        <v>128.06708645973723</v>
      </c>
      <c r="I24" s="1">
        <f t="shared" si="10"/>
        <v>1.0000052533313779</v>
      </c>
      <c r="J24" s="1">
        <f t="shared" si="11"/>
        <v>7009.3409298443321</v>
      </c>
      <c r="K24" s="1">
        <f t="shared" si="12"/>
        <v>1.0000040159564463</v>
      </c>
      <c r="N24" s="1" t="s">
        <v>36</v>
      </c>
      <c r="O24" s="1">
        <v>1.3048942119800699E-4</v>
      </c>
      <c r="P24" s="1">
        <v>1.3048942119797899E-4</v>
      </c>
      <c r="Q24" s="1">
        <v>1.56332562745619</v>
      </c>
      <c r="R24" s="1" t="s">
        <v>23</v>
      </c>
      <c r="S24" s="1">
        <v>320</v>
      </c>
      <c r="T24" s="1">
        <v>2</v>
      </c>
      <c r="U24" s="1">
        <v>0</v>
      </c>
      <c r="V24" s="1">
        <v>128.067759238581</v>
      </c>
      <c r="W24" s="1">
        <v>2560</v>
      </c>
      <c r="X24" s="1">
        <v>3840</v>
      </c>
      <c r="Y24" s="1">
        <v>7680</v>
      </c>
      <c r="Z24" s="1">
        <v>15360</v>
      </c>
      <c r="AA24" s="1">
        <v>798.12901216</v>
      </c>
      <c r="AB24" s="1">
        <v>8.7107892215310692</v>
      </c>
      <c r="AC24" s="1">
        <v>284.05235502099998</v>
      </c>
      <c r="AD24" s="1">
        <v>1.3048942119800699E-4</v>
      </c>
      <c r="AE24" s="1">
        <v>6.6616850106616399E-23</v>
      </c>
      <c r="AF24" s="1">
        <v>3.7900768520092399E-9</v>
      </c>
      <c r="AG24" s="1">
        <v>1.3048563112115499E-4</v>
      </c>
      <c r="AH24" s="1">
        <v>3.0142405776998601E-5</v>
      </c>
      <c r="AI24" s="1">
        <v>-7.9164807269075205E-7</v>
      </c>
      <c r="AJ24" s="1">
        <v>3.10016448337567E-5</v>
      </c>
      <c r="AK24" s="1">
        <v>3.73192089773326E-9</v>
      </c>
      <c r="AL24" s="1">
        <v>-2.1032836862046901E-7</v>
      </c>
      <c r="AM24" s="1">
        <v>1.7405222446932801E-9</v>
      </c>
    </row>
    <row r="25" spans="1:39" x14ac:dyDescent="0.35">
      <c r="A25" s="1">
        <f t="shared" ref="A25" si="13">V25</f>
        <v>2.12460387503336</v>
      </c>
      <c r="B25" s="1">
        <f>AB25/(T25*$B$1*SQRT(3))</f>
        <v>0.99369785769185326</v>
      </c>
      <c r="C25" s="1">
        <f>AD25</f>
        <v>0.35943606200466699</v>
      </c>
      <c r="D25" s="1">
        <f>AE25</f>
        <v>3.8978305525936901E-29</v>
      </c>
      <c r="E25" s="1">
        <f>AF25</f>
        <v>2.62797872627724E-2</v>
      </c>
      <c r="F25" s="1">
        <f>AG25</f>
        <v>0.33315627474189502</v>
      </c>
      <c r="G25" s="1">
        <f t="shared" si="1"/>
        <v>1.1851466867852154</v>
      </c>
      <c r="H25" s="1">
        <f>$C$1*SQRT(S25^2+S25*S25+S25^2)/(2*PI())</f>
        <v>2.0795503174273229</v>
      </c>
      <c r="I25" s="1">
        <f t="shared" ref="I25" si="14">A25/H25</f>
        <v>1.0216650480772085</v>
      </c>
      <c r="J25" s="1">
        <f t="shared" si="11"/>
        <v>133.42573438990328</v>
      </c>
      <c r="K25" s="1">
        <f>J25/(2*PI()*H25*T25*$B$1*SQRT(3))</f>
        <v>1.0152263695529664</v>
      </c>
      <c r="N25" s="1" t="s">
        <v>37</v>
      </c>
      <c r="O25" s="1">
        <v>0.35943606200466699</v>
      </c>
      <c r="P25" s="1">
        <v>0.35943606200466699</v>
      </c>
      <c r="Q25" s="1">
        <v>1.1851466867852101</v>
      </c>
      <c r="R25" s="1" t="s">
        <v>38</v>
      </c>
      <c r="S25" s="1">
        <v>3</v>
      </c>
      <c r="T25" s="1">
        <v>4</v>
      </c>
      <c r="U25" s="1">
        <v>0</v>
      </c>
      <c r="V25" s="1">
        <v>2.12460387503336</v>
      </c>
      <c r="W25" s="1">
        <v>48</v>
      </c>
      <c r="X25" s="1">
        <v>72</v>
      </c>
      <c r="Y25" s="1">
        <v>144</v>
      </c>
      <c r="Z25" s="1">
        <v>288</v>
      </c>
      <c r="AA25" s="1">
        <v>12.96</v>
      </c>
      <c r="AB25" s="1">
        <v>9.9949761992625401</v>
      </c>
      <c r="AC25" s="1">
        <v>34.125296124999998</v>
      </c>
      <c r="AD25" s="1">
        <v>0.35943606200466699</v>
      </c>
      <c r="AE25" s="1">
        <v>3.8978305525936901E-29</v>
      </c>
      <c r="AF25" s="1">
        <v>2.62797872627724E-2</v>
      </c>
      <c r="AG25" s="1">
        <v>0.33315627474189502</v>
      </c>
      <c r="AH25" s="1">
        <v>-3.6334874229650799E-9</v>
      </c>
      <c r="AI25" s="1">
        <v>-2.6969649654963802E-9</v>
      </c>
      <c r="AJ25" s="1">
        <v>7.3438740506490099E-9</v>
      </c>
      <c r="AK25" s="1">
        <v>-8.1330365057947797E-10</v>
      </c>
      <c r="AL25" s="1">
        <v>4.3375957661719401E-10</v>
      </c>
      <c r="AM25" s="1">
        <v>5.9511358334031501E-10</v>
      </c>
    </row>
    <row r="26" spans="1:39" x14ac:dyDescent="0.35">
      <c r="A26" s="1">
        <f t="shared" ref="A26:A39" si="15">V26</f>
        <v>2.8034407356837998</v>
      </c>
      <c r="B26" s="1">
        <f t="shared" ref="B26:B39" si="16">AB26/(T26*$B$1*SQRT(3))</f>
        <v>0.99755627589300966</v>
      </c>
      <c r="C26" s="1">
        <f t="shared" ref="C26:C39" si="17">AD26</f>
        <v>0.23009606754787301</v>
      </c>
      <c r="D26" s="1">
        <f t="shared" ref="D26:D39" si="18">AE26</f>
        <v>3.9159307631993702E-29</v>
      </c>
      <c r="E26" s="1">
        <f t="shared" ref="E26:E39" si="19">AF26</f>
        <v>8.8404048150046207E-3</v>
      </c>
      <c r="F26" s="1">
        <f t="shared" ref="F26:F39" si="20">AG26</f>
        <v>0.22125566273286901</v>
      </c>
      <c r="G26" s="1">
        <f t="shared" ref="G26:G39" si="21">2/$B$2*C26*V26^2</f>
        <v>1.3209502957161643</v>
      </c>
      <c r="H26" s="1">
        <f t="shared" ref="H26:H39" si="22">$C$1*SQRT(S26^2+S26*S26+S26^2)/(2*PI())</f>
        <v>2.7727337565697634</v>
      </c>
      <c r="I26" s="1">
        <f t="shared" ref="I26:I39" si="23">A26/H26</f>
        <v>1.011074622307778</v>
      </c>
      <c r="J26" s="1">
        <f t="shared" si="11"/>
        <v>176.74049376330669</v>
      </c>
      <c r="K26" s="1">
        <f t="shared" ref="K26:K39" si="24">J26/(2*PI()*H26*T26*$B$1*SQRT(3))</f>
        <v>1.0086038348792783</v>
      </c>
      <c r="N26" s="1" t="s">
        <v>39</v>
      </c>
      <c r="O26" s="1">
        <v>0.23009606754787301</v>
      </c>
      <c r="P26" s="1">
        <v>0.23009606754787301</v>
      </c>
      <c r="Q26" s="1">
        <v>1.3209502957161601</v>
      </c>
      <c r="R26" s="1" t="s">
        <v>38</v>
      </c>
      <c r="S26" s="1">
        <v>4</v>
      </c>
      <c r="T26" s="1">
        <v>4</v>
      </c>
      <c r="U26" s="1">
        <v>0</v>
      </c>
      <c r="V26" s="1">
        <v>2.8034407356837998</v>
      </c>
      <c r="W26" s="1">
        <v>64</v>
      </c>
      <c r="X26" s="1">
        <v>96</v>
      </c>
      <c r="Y26" s="1">
        <v>192</v>
      </c>
      <c r="Z26" s="1">
        <v>384</v>
      </c>
      <c r="AA26" s="1">
        <v>17.28</v>
      </c>
      <c r="AB26" s="1">
        <v>10.033785579587599</v>
      </c>
      <c r="AC26" s="1">
        <v>35.500394833000001</v>
      </c>
      <c r="AD26" s="1">
        <v>0.23009606754787301</v>
      </c>
      <c r="AE26" s="1">
        <v>3.9159307631993702E-29</v>
      </c>
      <c r="AF26" s="1">
        <v>8.8404048150046207E-3</v>
      </c>
      <c r="AG26" s="1">
        <v>0.22125566273286901</v>
      </c>
      <c r="AH26" s="1">
        <v>-4.1036661737047898E-11</v>
      </c>
      <c r="AI26" s="1">
        <v>-1.9869951613078599E-8</v>
      </c>
      <c r="AJ26" s="1">
        <v>1.41166116375445E-9</v>
      </c>
      <c r="AK26" s="1">
        <v>1.475752920826E-10</v>
      </c>
      <c r="AL26" s="1">
        <v>-1.9704566127247299E-9</v>
      </c>
      <c r="AM26" s="1">
        <v>-3.6616664582796502E-10</v>
      </c>
    </row>
    <row r="27" spans="1:39" x14ac:dyDescent="0.35">
      <c r="A27" s="1">
        <f t="shared" si="15"/>
        <v>3.4888764969414101</v>
      </c>
      <c r="B27" s="1">
        <f t="shared" si="16"/>
        <v>0.99888961868551907</v>
      </c>
      <c r="C27" s="1">
        <f t="shared" si="17"/>
        <v>0.15720836676332001</v>
      </c>
      <c r="D27" s="1">
        <f t="shared" si="18"/>
        <v>6.7061589405782996E-29</v>
      </c>
      <c r="E27" s="1">
        <f t="shared" si="19"/>
        <v>3.8005302190328599E-3</v>
      </c>
      <c r="F27" s="1">
        <f t="shared" si="20"/>
        <v>0.153407836544287</v>
      </c>
      <c r="G27" s="1">
        <f t="shared" si="21"/>
        <v>1.3977881965243446</v>
      </c>
      <c r="H27" s="1">
        <f t="shared" si="22"/>
        <v>3.4659171957122052</v>
      </c>
      <c r="I27" s="1">
        <f t="shared" si="23"/>
        <v>1.0066243074870942</v>
      </c>
      <c r="J27" s="1">
        <f t="shared" si="11"/>
        <v>220.24718927788382</v>
      </c>
      <c r="K27" s="1">
        <f t="shared" si="24"/>
        <v>1.0055065706653583</v>
      </c>
      <c r="N27" s="1" t="s">
        <v>40</v>
      </c>
      <c r="O27" s="1">
        <v>0.15720836676332001</v>
      </c>
      <c r="P27" s="1">
        <v>0.15720836676332001</v>
      </c>
      <c r="Q27" s="1">
        <v>1.3977881965243399</v>
      </c>
      <c r="R27" s="1" t="s">
        <v>38</v>
      </c>
      <c r="S27" s="1">
        <v>5</v>
      </c>
      <c r="T27" s="1">
        <v>4</v>
      </c>
      <c r="U27" s="1">
        <v>0</v>
      </c>
      <c r="V27" s="1">
        <v>3.4888764969414101</v>
      </c>
      <c r="W27" s="1">
        <v>80</v>
      </c>
      <c r="X27" s="1">
        <v>120</v>
      </c>
      <c r="Y27" s="1">
        <v>240</v>
      </c>
      <c r="Z27" s="1">
        <v>480</v>
      </c>
      <c r="AA27" s="1">
        <v>21.6</v>
      </c>
      <c r="AB27" s="1">
        <v>10.047196828664401</v>
      </c>
      <c r="AC27" s="1">
        <v>36.875493542000001</v>
      </c>
      <c r="AD27" s="1">
        <v>0.15720836676332001</v>
      </c>
      <c r="AE27" s="1">
        <v>6.7061589405782996E-29</v>
      </c>
      <c r="AF27" s="1">
        <v>3.8005302190328599E-3</v>
      </c>
      <c r="AG27" s="1">
        <v>0.153407836544287</v>
      </c>
      <c r="AH27" s="1">
        <v>4.9178261972161301E-10</v>
      </c>
      <c r="AI27" s="1">
        <v>-3.4601825123612701E-8</v>
      </c>
      <c r="AJ27" s="1">
        <v>-9.6848390577176393E-9</v>
      </c>
      <c r="AK27" s="1">
        <v>-6.53322290336979E-11</v>
      </c>
      <c r="AL27" s="1">
        <v>6.6418828708339403E-10</v>
      </c>
      <c r="AM27" s="1">
        <v>-1.2700508981294301E-10</v>
      </c>
    </row>
    <row r="28" spans="1:39" x14ac:dyDescent="0.35">
      <c r="A28" s="1">
        <f t="shared" si="15"/>
        <v>4.1773735437237498</v>
      </c>
      <c r="B28" s="1">
        <f t="shared" si="16"/>
        <v>0.99943037555682113</v>
      </c>
      <c r="C28" s="1">
        <f t="shared" si="17"/>
        <v>0.113287533386941</v>
      </c>
      <c r="D28" s="1">
        <f t="shared" si="18"/>
        <v>2.9148524206178398E-27</v>
      </c>
      <c r="E28" s="1">
        <f t="shared" si="19"/>
        <v>1.8955999860422201E-3</v>
      </c>
      <c r="F28" s="1">
        <f t="shared" si="20"/>
        <v>0.11139193340089899</v>
      </c>
      <c r="G28" s="1">
        <f t="shared" si="21"/>
        <v>1.4440534405877101</v>
      </c>
      <c r="H28" s="1">
        <f t="shared" si="22"/>
        <v>4.1591006348546458</v>
      </c>
      <c r="I28" s="1">
        <f t="shared" si="23"/>
        <v>1.0043934760116096</v>
      </c>
      <c r="J28" s="1">
        <f t="shared" si="11"/>
        <v>263.8536679010262</v>
      </c>
      <c r="K28" s="1">
        <f t="shared" si="24"/>
        <v>1.003821348937104</v>
      </c>
      <c r="N28" s="1" t="s">
        <v>41</v>
      </c>
      <c r="O28" s="1">
        <v>0.113287533386941</v>
      </c>
      <c r="P28" s="1">
        <v>0.113287533386941</v>
      </c>
      <c r="Q28" s="1">
        <v>1.4440534405877199</v>
      </c>
      <c r="R28" s="1" t="s">
        <v>38</v>
      </c>
      <c r="S28" s="1">
        <v>6</v>
      </c>
      <c r="T28" s="1">
        <v>4</v>
      </c>
      <c r="U28" s="1">
        <v>0</v>
      </c>
      <c r="V28" s="1">
        <v>4.1773735437237498</v>
      </c>
      <c r="W28" s="1">
        <v>96</v>
      </c>
      <c r="X28" s="1">
        <v>144</v>
      </c>
      <c r="Y28" s="1">
        <v>288</v>
      </c>
      <c r="Z28" s="1">
        <v>576</v>
      </c>
      <c r="AA28" s="1">
        <v>25.92</v>
      </c>
      <c r="AB28" s="1">
        <v>10.052635958895401</v>
      </c>
      <c r="AC28" s="1">
        <v>38.250592249999997</v>
      </c>
      <c r="AD28" s="1">
        <v>0.113287533386941</v>
      </c>
      <c r="AE28" s="1">
        <v>2.9148524206178398E-27</v>
      </c>
      <c r="AF28" s="1">
        <v>1.8955999860422201E-3</v>
      </c>
      <c r="AG28" s="1">
        <v>0.11139193340089899</v>
      </c>
      <c r="AH28" s="1">
        <v>3.03784524066757E-9</v>
      </c>
      <c r="AI28" s="1">
        <v>-3.9741569301709499E-7</v>
      </c>
      <c r="AJ28" s="1">
        <v>5.2169018717262096E-9</v>
      </c>
      <c r="AK28" s="1">
        <v>3.2818510554731702E-10</v>
      </c>
      <c r="AL28" s="1">
        <v>3.5754817661290201E-10</v>
      </c>
      <c r="AM28" s="1">
        <v>2.2511625649888401E-10</v>
      </c>
    </row>
    <row r="29" spans="1:39" x14ac:dyDescent="0.35">
      <c r="A29" s="1">
        <f t="shared" si="15"/>
        <v>4.8674573791503803</v>
      </c>
      <c r="B29" s="1">
        <f t="shared" si="16"/>
        <v>0.99967957905175575</v>
      </c>
      <c r="C29" s="1">
        <f t="shared" si="17"/>
        <v>8.5154013794115205E-2</v>
      </c>
      <c r="D29" s="1">
        <f t="shared" si="18"/>
        <v>7.1870638237768202E-27</v>
      </c>
      <c r="E29" s="1">
        <f t="shared" si="19"/>
        <v>1.04730367672129E-3</v>
      </c>
      <c r="F29" s="1">
        <f t="shared" si="20"/>
        <v>8.4106710117393901E-2</v>
      </c>
      <c r="G29" s="1">
        <f t="shared" si="21"/>
        <v>1.4736826114365535</v>
      </c>
      <c r="H29" s="1">
        <f t="shared" si="22"/>
        <v>4.8522840739970858</v>
      </c>
      <c r="I29" s="1">
        <f t="shared" si="23"/>
        <v>1.0031270438667446</v>
      </c>
      <c r="J29" s="1">
        <f t="shared" si="11"/>
        <v>307.51779867896568</v>
      </c>
      <c r="K29" s="1">
        <f t="shared" si="24"/>
        <v>1.0028056209481393</v>
      </c>
      <c r="N29" s="1" t="s">
        <v>42</v>
      </c>
      <c r="O29" s="1">
        <v>8.5154013794115205E-2</v>
      </c>
      <c r="P29" s="1">
        <v>8.5154013794115205E-2</v>
      </c>
      <c r="Q29" s="1">
        <v>1.47368261143655</v>
      </c>
      <c r="R29" s="1" t="s">
        <v>38</v>
      </c>
      <c r="S29" s="1">
        <v>7</v>
      </c>
      <c r="T29" s="1">
        <v>4</v>
      </c>
      <c r="U29" s="1">
        <v>0</v>
      </c>
      <c r="V29" s="1">
        <v>4.8674573791503803</v>
      </c>
      <c r="W29" s="1">
        <v>112</v>
      </c>
      <c r="X29" s="1">
        <v>168</v>
      </c>
      <c r="Y29" s="1">
        <v>336</v>
      </c>
      <c r="Z29" s="1">
        <v>672</v>
      </c>
      <c r="AA29" s="1">
        <v>30.24</v>
      </c>
      <c r="AB29" s="1">
        <v>10.055142538718799</v>
      </c>
      <c r="AC29" s="1">
        <v>39.625690958</v>
      </c>
      <c r="AD29" s="1">
        <v>8.5154013794115205E-2</v>
      </c>
      <c r="AE29" s="1">
        <v>7.1870638237768202E-27</v>
      </c>
      <c r="AF29" s="1">
        <v>1.04730367672129E-3</v>
      </c>
      <c r="AG29" s="1">
        <v>8.4106710117393901E-2</v>
      </c>
      <c r="AH29" s="1">
        <v>-3.2432004423943599E-9</v>
      </c>
      <c r="AI29" s="1">
        <v>-6.3189759268859002E-7</v>
      </c>
      <c r="AJ29" s="1">
        <v>7.2328517802604498E-9</v>
      </c>
      <c r="AK29" s="1">
        <v>-3.3208962902304402E-11</v>
      </c>
      <c r="AL29" s="1">
        <v>-2.1384688387794601E-10</v>
      </c>
      <c r="AM29" s="1">
        <v>-1.1398540405127801E-11</v>
      </c>
    </row>
    <row r="30" spans="1:39" x14ac:dyDescent="0.35">
      <c r="A30" s="1">
        <f t="shared" si="15"/>
        <v>5.5584490556206596</v>
      </c>
      <c r="B30" s="1">
        <f t="shared" si="16"/>
        <v>0.99980640762611794</v>
      </c>
      <c r="C30" s="1">
        <f t="shared" si="17"/>
        <v>6.61837449705341E-2</v>
      </c>
      <c r="D30" s="1">
        <f t="shared" si="18"/>
        <v>1.0215415580065101E-26</v>
      </c>
      <c r="E30" s="1">
        <f t="shared" si="19"/>
        <v>6.2408340437929296E-4</v>
      </c>
      <c r="F30" s="1">
        <f t="shared" si="20"/>
        <v>6.5559661566154795E-2</v>
      </c>
      <c r="G30" s="1">
        <f t="shared" si="21"/>
        <v>1.4936647016004798</v>
      </c>
      <c r="H30" s="1">
        <f t="shared" si="22"/>
        <v>5.5454675131395268</v>
      </c>
      <c r="I30" s="1">
        <f t="shared" si="23"/>
        <v>1.0023409284159315</v>
      </c>
      <c r="J30" s="1">
        <f t="shared" si="11"/>
        <v>351.21804770959704</v>
      </c>
      <c r="K30" s="1">
        <f t="shared" si="24"/>
        <v>1.0021468828561604</v>
      </c>
      <c r="N30" s="1" t="s">
        <v>43</v>
      </c>
      <c r="O30" s="1">
        <v>6.61837449705341E-2</v>
      </c>
      <c r="P30" s="1">
        <v>6.6183744970534003E-2</v>
      </c>
      <c r="Q30" s="1">
        <v>1.49366470160047</v>
      </c>
      <c r="R30" s="1" t="s">
        <v>38</v>
      </c>
      <c r="S30" s="1">
        <v>8</v>
      </c>
      <c r="T30" s="1">
        <v>4</v>
      </c>
      <c r="U30" s="1">
        <v>0</v>
      </c>
      <c r="V30" s="1">
        <v>5.5584490556206596</v>
      </c>
      <c r="W30" s="1">
        <v>128</v>
      </c>
      <c r="X30" s="1">
        <v>192</v>
      </c>
      <c r="Y30" s="1">
        <v>384</v>
      </c>
      <c r="Z30" s="1">
        <v>768</v>
      </c>
      <c r="AA30" s="1">
        <v>34.56</v>
      </c>
      <c r="AB30" s="1">
        <v>10.0564182268692</v>
      </c>
      <c r="AC30" s="1">
        <v>41.000789666999999</v>
      </c>
      <c r="AD30" s="1">
        <v>6.61837449705341E-2</v>
      </c>
      <c r="AE30" s="1">
        <v>1.0215415580065101E-26</v>
      </c>
      <c r="AF30" s="1">
        <v>6.2408340437929296E-4</v>
      </c>
      <c r="AG30" s="1">
        <v>6.5559661566154795E-2</v>
      </c>
      <c r="AH30" s="1">
        <v>-5.0873300158877003E-10</v>
      </c>
      <c r="AI30" s="1">
        <v>-7.5544905881399101E-7</v>
      </c>
      <c r="AJ30" s="1">
        <v>3.0094064882715901E-10</v>
      </c>
      <c r="AK30" s="1">
        <v>1.9639338369648401E-10</v>
      </c>
      <c r="AL30" s="1">
        <v>-2.6849380116426298E-9</v>
      </c>
      <c r="AM30" s="1">
        <v>1.3906827380278501E-10</v>
      </c>
    </row>
    <row r="31" spans="1:39" x14ac:dyDescent="0.35">
      <c r="A31" s="1">
        <f t="shared" si="15"/>
        <v>6.2500028379421897</v>
      </c>
      <c r="B31" s="1">
        <f t="shared" si="16"/>
        <v>0.99987620672284083</v>
      </c>
      <c r="C31" s="1">
        <f t="shared" si="17"/>
        <v>5.28404871664096E-2</v>
      </c>
      <c r="D31" s="1">
        <f t="shared" si="18"/>
        <v>1.2741878753228901E-26</v>
      </c>
      <c r="E31" s="1">
        <f t="shared" si="19"/>
        <v>3.9427931572855998E-4</v>
      </c>
      <c r="F31" s="1">
        <f t="shared" si="20"/>
        <v>5.2446207850681097E-2</v>
      </c>
      <c r="G31" s="1">
        <f t="shared" si="21"/>
        <v>1.507723704331817</v>
      </c>
      <c r="H31" s="1">
        <f t="shared" si="22"/>
        <v>6.2386509522819686</v>
      </c>
      <c r="I31" s="1">
        <f t="shared" si="23"/>
        <v>1.0018196058325828</v>
      </c>
      <c r="J31" s="1">
        <f t="shared" si="11"/>
        <v>394.94236963980592</v>
      </c>
      <c r="K31" s="1">
        <f t="shared" si="24"/>
        <v>1.0016955873004547</v>
      </c>
      <c r="N31" s="1" t="s">
        <v>44</v>
      </c>
      <c r="O31" s="1">
        <v>5.28404871664096E-2</v>
      </c>
      <c r="P31" s="1">
        <v>5.28404871664096E-2</v>
      </c>
      <c r="Q31" s="1">
        <v>1.5077237043318199</v>
      </c>
      <c r="R31" s="1" t="s">
        <v>38</v>
      </c>
      <c r="S31" s="1">
        <v>9</v>
      </c>
      <c r="T31" s="1">
        <v>4</v>
      </c>
      <c r="U31" s="1">
        <v>0</v>
      </c>
      <c r="V31" s="1">
        <v>6.2500028379421897</v>
      </c>
      <c r="W31" s="1">
        <v>144</v>
      </c>
      <c r="X31" s="1">
        <v>216</v>
      </c>
      <c r="Y31" s="1">
        <v>432</v>
      </c>
      <c r="Z31" s="1">
        <v>864</v>
      </c>
      <c r="AA31" s="1">
        <v>38.880000000000003</v>
      </c>
      <c r="AB31" s="1">
        <v>10.057120291692099</v>
      </c>
      <c r="AC31" s="1">
        <v>42.375888375000002</v>
      </c>
      <c r="AD31" s="1">
        <v>5.28404871664096E-2</v>
      </c>
      <c r="AE31" s="1">
        <v>1.2741878753228901E-26</v>
      </c>
      <c r="AF31" s="1">
        <v>3.9427931572855998E-4</v>
      </c>
      <c r="AG31" s="1">
        <v>5.2446207850681097E-2</v>
      </c>
      <c r="AH31" s="1">
        <v>-1.6604031580799E-9</v>
      </c>
      <c r="AI31" s="1">
        <v>-8.4938037277821303E-7</v>
      </c>
      <c r="AJ31" s="1">
        <v>-7.3876567910185402E-10</v>
      </c>
      <c r="AK31" s="1">
        <v>7.1392215036165297E-11</v>
      </c>
      <c r="AL31" s="1">
        <v>-1.8879462710885602E-9</v>
      </c>
      <c r="AM31" s="1">
        <v>3.1754441601294702E-10</v>
      </c>
    </row>
    <row r="32" spans="1:39" x14ac:dyDescent="0.35">
      <c r="A32" s="1">
        <f t="shared" si="15"/>
        <v>6.9419270575261596</v>
      </c>
      <c r="B32" s="1">
        <f t="shared" si="16"/>
        <v>0.99991711177485532</v>
      </c>
      <c r="C32" s="1">
        <f t="shared" si="17"/>
        <v>4.31228394686912E-2</v>
      </c>
      <c r="D32" s="1">
        <f t="shared" si="18"/>
        <v>1.4147597893840099E-26</v>
      </c>
      <c r="E32" s="1">
        <f t="shared" si="19"/>
        <v>2.6098630879147801E-4</v>
      </c>
      <c r="F32" s="1">
        <f t="shared" si="20"/>
        <v>4.2861853159899703E-2</v>
      </c>
      <c r="G32" s="1">
        <f t="shared" si="21"/>
        <v>1.517965714450241</v>
      </c>
      <c r="H32" s="1">
        <f t="shared" si="22"/>
        <v>6.9318343914244105</v>
      </c>
      <c r="I32" s="1">
        <f t="shared" si="23"/>
        <v>1.0014559877706015</v>
      </c>
      <c r="J32" s="1">
        <f t="shared" si="11"/>
        <v>438.68352618931863</v>
      </c>
      <c r="K32" s="1">
        <f t="shared" si="24"/>
        <v>1.0013729788612149</v>
      </c>
      <c r="N32" s="1" t="s">
        <v>45</v>
      </c>
      <c r="O32" s="1">
        <v>4.31228394686912E-2</v>
      </c>
      <c r="P32" s="1">
        <v>4.31228394686912E-2</v>
      </c>
      <c r="Q32" s="1">
        <v>1.5179657144502401</v>
      </c>
      <c r="R32" s="1" t="s">
        <v>38</v>
      </c>
      <c r="S32" s="1">
        <v>10</v>
      </c>
      <c r="T32" s="1">
        <v>4</v>
      </c>
      <c r="U32" s="1">
        <v>0</v>
      </c>
      <c r="V32" s="1">
        <v>6.9419270575261596</v>
      </c>
      <c r="W32" s="1">
        <v>160</v>
      </c>
      <c r="X32" s="1">
        <v>240</v>
      </c>
      <c r="Y32" s="1">
        <v>480</v>
      </c>
      <c r="Z32" s="1">
        <v>960</v>
      </c>
      <c r="AA32" s="1">
        <v>43.2</v>
      </c>
      <c r="AB32" s="1">
        <v>10.057531729654</v>
      </c>
      <c r="AC32" s="1">
        <v>43.750987082999998</v>
      </c>
      <c r="AD32" s="1">
        <v>4.31228394686912E-2</v>
      </c>
      <c r="AE32" s="1">
        <v>1.4147597893840099E-26</v>
      </c>
      <c r="AF32" s="1">
        <v>2.6098630879147801E-4</v>
      </c>
      <c r="AG32" s="1">
        <v>4.2861853159899703E-2</v>
      </c>
      <c r="AH32" s="1">
        <v>1.1635083453235699E-9</v>
      </c>
      <c r="AI32" s="1">
        <v>-8.8521778276770898E-7</v>
      </c>
      <c r="AJ32" s="1">
        <v>4.1979643113821003E-9</v>
      </c>
      <c r="AK32" s="1">
        <v>-1.32952769262496E-10</v>
      </c>
      <c r="AL32" s="1">
        <v>-2.2311906287764702E-9</v>
      </c>
      <c r="AM32" s="1">
        <v>1.4167824017216401E-10</v>
      </c>
    </row>
    <row r="33" spans="1:39" x14ac:dyDescent="0.35">
      <c r="A33" s="1">
        <f t="shared" si="15"/>
        <v>7.6341078057896601</v>
      </c>
      <c r="B33" s="1">
        <f t="shared" si="16"/>
        <v>0.99994234938772286</v>
      </c>
      <c r="C33" s="1">
        <f t="shared" si="17"/>
        <v>3.5837907241604197E-2</v>
      </c>
      <c r="D33" s="1">
        <f t="shared" si="18"/>
        <v>1.44269163348211E-26</v>
      </c>
      <c r="E33" s="1">
        <f t="shared" si="19"/>
        <v>1.79461316266648E-4</v>
      </c>
      <c r="F33" s="1">
        <f t="shared" si="20"/>
        <v>3.5658445925337498E-2</v>
      </c>
      <c r="G33" s="1">
        <f t="shared" si="21"/>
        <v>1.5256458745636043</v>
      </c>
      <c r="H33" s="1">
        <f t="shared" si="22"/>
        <v>7.6250178305668506</v>
      </c>
      <c r="I33" s="1">
        <f t="shared" si="23"/>
        <v>1.0011921251103664</v>
      </c>
      <c r="J33" s="1">
        <f t="shared" si="11"/>
        <v>482.43691276145341</v>
      </c>
      <c r="K33" s="1">
        <f t="shared" si="24"/>
        <v>1.0011344057713465</v>
      </c>
      <c r="N33" s="1" t="s">
        <v>46</v>
      </c>
      <c r="O33" s="1">
        <v>3.5837907241604197E-2</v>
      </c>
      <c r="P33" s="1">
        <v>3.58379072416041E-2</v>
      </c>
      <c r="Q33" s="1">
        <v>1.5256458745635999</v>
      </c>
      <c r="R33" s="1" t="s">
        <v>38</v>
      </c>
      <c r="S33" s="1">
        <v>11</v>
      </c>
      <c r="T33" s="1">
        <v>4</v>
      </c>
      <c r="U33" s="1">
        <v>0</v>
      </c>
      <c r="V33" s="1">
        <v>7.6341078057896601</v>
      </c>
      <c r="W33" s="1">
        <v>176</v>
      </c>
      <c r="X33" s="1">
        <v>264</v>
      </c>
      <c r="Y33" s="1">
        <v>528</v>
      </c>
      <c r="Z33" s="1">
        <v>1056</v>
      </c>
      <c r="AA33" s="1">
        <v>47.52</v>
      </c>
      <c r="AB33" s="1">
        <v>10.0577855787873</v>
      </c>
      <c r="AC33" s="1">
        <v>45.126085791000001</v>
      </c>
      <c r="AD33" s="1">
        <v>3.5837907241604197E-2</v>
      </c>
      <c r="AE33" s="1">
        <v>1.44269163348211E-26</v>
      </c>
      <c r="AF33" s="1">
        <v>1.79461316266648E-4</v>
      </c>
      <c r="AG33" s="1">
        <v>3.5658445925337498E-2</v>
      </c>
      <c r="AH33" s="1">
        <v>-2.3320194758109702E-9</v>
      </c>
      <c r="AI33" s="1">
        <v>-9.0193849198387299E-7</v>
      </c>
      <c r="AJ33" s="1">
        <v>3.42322297135482E-9</v>
      </c>
      <c r="AK33" s="1">
        <v>4.5194434490284801E-11</v>
      </c>
      <c r="AL33" s="1">
        <v>1.56768332168707E-9</v>
      </c>
      <c r="AM33" s="1">
        <v>2.11195003311448E-10</v>
      </c>
    </row>
    <row r="34" spans="1:39" x14ac:dyDescent="0.35">
      <c r="A34" s="1">
        <f t="shared" si="15"/>
        <v>8.3264734282827995</v>
      </c>
      <c r="B34" s="1">
        <f t="shared" si="16"/>
        <v>0.99995860180243346</v>
      </c>
      <c r="C34" s="1">
        <f t="shared" si="17"/>
        <v>3.0242207618869001E-2</v>
      </c>
      <c r="D34" s="1">
        <f t="shared" si="18"/>
        <v>1.33858798961171E-26</v>
      </c>
      <c r="E34" s="1">
        <f t="shared" si="19"/>
        <v>1.2737581905368199E-4</v>
      </c>
      <c r="F34" s="1">
        <f t="shared" si="20"/>
        <v>3.0114831799815299E-2</v>
      </c>
      <c r="G34" s="1">
        <f t="shared" si="21"/>
        <v>1.5315465885714958</v>
      </c>
      <c r="H34" s="1">
        <f t="shared" si="22"/>
        <v>8.3182012697092915</v>
      </c>
      <c r="I34" s="1">
        <f t="shared" si="23"/>
        <v>1.0009944648254221</v>
      </c>
      <c r="J34" s="1">
        <f t="shared" si="11"/>
        <v>526.19946257086963</v>
      </c>
      <c r="K34" s="1">
        <f t="shared" si="24"/>
        <v>1.0009530254588042</v>
      </c>
      <c r="N34" s="1" t="s">
        <v>47</v>
      </c>
      <c r="O34" s="1">
        <v>3.0242207618869001E-2</v>
      </c>
      <c r="P34" s="1">
        <v>3.0242207618868901E-2</v>
      </c>
      <c r="Q34" s="1">
        <v>1.5315465885714901</v>
      </c>
      <c r="R34" s="1" t="s">
        <v>38</v>
      </c>
      <c r="S34" s="1">
        <v>12</v>
      </c>
      <c r="T34" s="1">
        <v>4</v>
      </c>
      <c r="U34" s="1">
        <v>0</v>
      </c>
      <c r="V34" s="1">
        <v>8.3264734282827995</v>
      </c>
      <c r="W34" s="1">
        <v>192</v>
      </c>
      <c r="X34" s="1">
        <v>288</v>
      </c>
      <c r="Y34" s="1">
        <v>576</v>
      </c>
      <c r="Z34" s="1">
        <v>1152</v>
      </c>
      <c r="AA34" s="1">
        <v>51.84</v>
      </c>
      <c r="AB34" s="1">
        <v>10.0579490515139</v>
      </c>
      <c r="AC34" s="1">
        <v>46.501184500000001</v>
      </c>
      <c r="AD34" s="1">
        <v>3.0242207618869001E-2</v>
      </c>
      <c r="AE34" s="1">
        <v>1.33858798961171E-26</v>
      </c>
      <c r="AF34" s="1">
        <v>1.2737581905368199E-4</v>
      </c>
      <c r="AG34" s="1">
        <v>3.0114831799815299E-2</v>
      </c>
      <c r="AH34" s="1">
        <v>-9.7910227509441105E-10</v>
      </c>
      <c r="AI34" s="1">
        <v>-8.7032981189193701E-7</v>
      </c>
      <c r="AJ34" s="1">
        <v>-2.0359868912067702E-9</v>
      </c>
      <c r="AK34" s="1">
        <v>-4.5619681710313101E-11</v>
      </c>
      <c r="AL34" s="1">
        <v>-2.3853890902915299E-10</v>
      </c>
      <c r="AM34" s="1">
        <v>6.7626148136326198E-12</v>
      </c>
    </row>
    <row r="35" spans="1:39" x14ac:dyDescent="0.35">
      <c r="A35" s="1">
        <f t="shared" si="15"/>
        <v>9.0189766917934993</v>
      </c>
      <c r="B35" s="1">
        <f t="shared" si="16"/>
        <v>0.99996945341900545</v>
      </c>
      <c r="C35" s="1">
        <f t="shared" si="17"/>
        <v>2.5854227266603001E-2</v>
      </c>
      <c r="D35" s="1">
        <f t="shared" si="18"/>
        <v>1.4835750886711399E-26</v>
      </c>
      <c r="E35" s="1">
        <f t="shared" si="19"/>
        <v>9.2861084448382102E-5</v>
      </c>
      <c r="F35" s="1">
        <f t="shared" si="20"/>
        <v>2.5761366182154601E-2</v>
      </c>
      <c r="G35" s="1">
        <f t="shared" si="21"/>
        <v>1.5361747132105514</v>
      </c>
      <c r="H35" s="1">
        <f t="shared" si="22"/>
        <v>9.0113847088517307</v>
      </c>
      <c r="I35" s="1">
        <f t="shared" si="23"/>
        <v>1.0008424879402065</v>
      </c>
      <c r="J35" s="1">
        <f t="shared" si="11"/>
        <v>569.96905479396014</v>
      </c>
      <c r="K35" s="1">
        <f t="shared" si="24"/>
        <v>1.0008119156240858</v>
      </c>
      <c r="N35" s="1" t="s">
        <v>48</v>
      </c>
      <c r="O35" s="1">
        <v>2.5854227266603001E-2</v>
      </c>
      <c r="P35" s="1">
        <v>2.5854227266603001E-2</v>
      </c>
      <c r="Q35" s="1">
        <v>1.5361747132105501</v>
      </c>
      <c r="R35" s="1" t="s">
        <v>38</v>
      </c>
      <c r="S35" s="1">
        <v>13</v>
      </c>
      <c r="T35" s="1">
        <v>4</v>
      </c>
      <c r="U35" s="1">
        <v>0</v>
      </c>
      <c r="V35" s="1">
        <v>9.0189766917934993</v>
      </c>
      <c r="W35" s="1">
        <v>208</v>
      </c>
      <c r="X35" s="1">
        <v>312</v>
      </c>
      <c r="Y35" s="1">
        <v>624</v>
      </c>
      <c r="Z35" s="1">
        <v>1248</v>
      </c>
      <c r="AA35" s="1">
        <v>56.16</v>
      </c>
      <c r="AB35" s="1">
        <v>10.058058201039101</v>
      </c>
      <c r="AC35" s="1">
        <v>47.876283207999997</v>
      </c>
      <c r="AD35" s="1">
        <v>2.5854227266603001E-2</v>
      </c>
      <c r="AE35" s="1">
        <v>1.4835750886711399E-26</v>
      </c>
      <c r="AF35" s="1">
        <v>9.2861084448382102E-5</v>
      </c>
      <c r="AG35" s="1">
        <v>2.5761366182154601E-2</v>
      </c>
      <c r="AH35" s="1">
        <v>-3.4882009776184798E-9</v>
      </c>
      <c r="AI35" s="1">
        <v>-9.0661734933494199E-7</v>
      </c>
      <c r="AJ35" s="1">
        <v>-4.9594364174879002E-9</v>
      </c>
      <c r="AK35" s="1">
        <v>-1.02208217199433E-10</v>
      </c>
      <c r="AL35" s="1">
        <v>5.9106311063565404E-9</v>
      </c>
      <c r="AM35" s="1">
        <v>-2.18299737428394E-10</v>
      </c>
    </row>
    <row r="36" spans="1:39" x14ac:dyDescent="0.35">
      <c r="A36" s="1">
        <f t="shared" si="15"/>
        <v>13.868506547119599</v>
      </c>
      <c r="B36" s="1">
        <f t="shared" si="16"/>
        <v>0.99999389252773818</v>
      </c>
      <c r="C36" s="1">
        <f t="shared" si="17"/>
        <v>1.1045417546088E-2</v>
      </c>
      <c r="D36" s="1">
        <f t="shared" si="18"/>
        <v>1.3314992190086101E-26</v>
      </c>
      <c r="E36" s="1">
        <f t="shared" si="19"/>
        <v>1.6812842390018802E-5</v>
      </c>
      <c r="F36" s="1">
        <f t="shared" si="20"/>
        <v>1.1028604703697899E-2</v>
      </c>
      <c r="G36" s="1">
        <f t="shared" si="21"/>
        <v>1.5518010826728967</v>
      </c>
      <c r="H36" s="1">
        <f t="shared" si="22"/>
        <v>13.863668782848821</v>
      </c>
      <c r="I36" s="1">
        <f t="shared" si="23"/>
        <v>1.0003489526723808</v>
      </c>
      <c r="J36" s="1">
        <f t="shared" si="11"/>
        <v>876.46448438176503</v>
      </c>
      <c r="K36" s="1">
        <f t="shared" si="24"/>
        <v>1.0003428430689003</v>
      </c>
      <c r="N36" s="1" t="s">
        <v>49</v>
      </c>
      <c r="O36" s="1">
        <v>1.1045417546088E-2</v>
      </c>
      <c r="P36" s="1">
        <v>1.1045417546087901E-2</v>
      </c>
      <c r="Q36" s="1">
        <v>1.5518010826728901</v>
      </c>
      <c r="R36" s="1" t="s">
        <v>38</v>
      </c>
      <c r="S36" s="1">
        <v>20</v>
      </c>
      <c r="T36" s="1">
        <v>4</v>
      </c>
      <c r="U36" s="1">
        <v>0</v>
      </c>
      <c r="V36" s="1">
        <v>13.868506547119599</v>
      </c>
      <c r="W36" s="1">
        <v>320</v>
      </c>
      <c r="X36" s="1">
        <v>480</v>
      </c>
      <c r="Y36" s="1">
        <v>960</v>
      </c>
      <c r="Z36" s="1">
        <v>1920</v>
      </c>
      <c r="AA36" s="1">
        <v>86.4</v>
      </c>
      <c r="AB36" s="1">
        <v>10.058304018526</v>
      </c>
      <c r="AC36" s="1">
        <v>57.501974165999997</v>
      </c>
      <c r="AD36" s="1">
        <v>1.1045417546088E-2</v>
      </c>
      <c r="AE36" s="1">
        <v>1.3314992190086101E-26</v>
      </c>
      <c r="AF36" s="1">
        <v>1.6812842390018802E-5</v>
      </c>
      <c r="AG36" s="1">
        <v>1.1028604703697899E-2</v>
      </c>
      <c r="AH36" s="1">
        <v>7.5261993293133198E-10</v>
      </c>
      <c r="AI36" s="1">
        <v>-8.6538642868594899E-7</v>
      </c>
      <c r="AJ36" s="1">
        <v>-3.87547071257053E-9</v>
      </c>
      <c r="AK36" s="1">
        <v>4.6985653389717999E-12</v>
      </c>
      <c r="AL36" s="1">
        <v>2.0905653064081301E-9</v>
      </c>
      <c r="AM36" s="1">
        <v>4.4149674309089597E-11</v>
      </c>
    </row>
    <row r="37" spans="1:39" x14ac:dyDescent="0.35">
      <c r="A37" s="1">
        <f t="shared" si="15"/>
        <v>27.7297290897157</v>
      </c>
      <c r="B37" s="1">
        <f t="shared" si="16"/>
        <v>0.99999943165861183</v>
      </c>
      <c r="C37" s="1">
        <f t="shared" si="17"/>
        <v>2.7783461068734698E-3</v>
      </c>
      <c r="D37" s="1">
        <f t="shared" si="18"/>
        <v>1.1474267422989999E-23</v>
      </c>
      <c r="E37" s="1">
        <f t="shared" si="19"/>
        <v>1.0593029533854701E-6</v>
      </c>
      <c r="F37" s="1">
        <f t="shared" si="20"/>
        <v>2.7772868039200901E-3</v>
      </c>
      <c r="G37" s="1">
        <f t="shared" si="21"/>
        <v>1.5605299935988077</v>
      </c>
      <c r="H37" s="1">
        <f t="shared" si="22"/>
        <v>27.727337565697642</v>
      </c>
      <c r="I37" s="1">
        <f t="shared" si="23"/>
        <v>1.0000862514842037</v>
      </c>
      <c r="J37" s="1">
        <f t="shared" si="11"/>
        <v>1752.4783400884796</v>
      </c>
      <c r="K37" s="1">
        <f t="shared" si="24"/>
        <v>1.0000856830937952</v>
      </c>
      <c r="N37" s="1" t="s">
        <v>50</v>
      </c>
      <c r="O37" s="1">
        <v>2.7783461068734698E-3</v>
      </c>
      <c r="P37" s="1">
        <v>2.7783461068734399E-3</v>
      </c>
      <c r="Q37" s="1">
        <v>1.56052999359879</v>
      </c>
      <c r="R37" s="1" t="s">
        <v>38</v>
      </c>
      <c r="S37" s="1">
        <v>40</v>
      </c>
      <c r="T37" s="1">
        <v>4</v>
      </c>
      <c r="U37" s="1">
        <v>0</v>
      </c>
      <c r="V37" s="1">
        <v>27.7297290897157</v>
      </c>
      <c r="W37" s="1">
        <v>640</v>
      </c>
      <c r="X37" s="1">
        <v>960</v>
      </c>
      <c r="Y37" s="1">
        <v>1920</v>
      </c>
      <c r="Z37" s="1">
        <v>3840</v>
      </c>
      <c r="AA37" s="1">
        <v>172.8</v>
      </c>
      <c r="AB37" s="1">
        <v>10.058359733128601</v>
      </c>
      <c r="AC37" s="1">
        <v>85.003948332999997</v>
      </c>
      <c r="AD37" s="1">
        <v>2.7783461068734698E-3</v>
      </c>
      <c r="AE37" s="1">
        <v>1.1474267422989999E-23</v>
      </c>
      <c r="AF37" s="1">
        <v>1.0593029533854701E-6</v>
      </c>
      <c r="AG37" s="1">
        <v>2.7772868039200901E-3</v>
      </c>
      <c r="AH37" s="1">
        <v>6.5351385012578503E-9</v>
      </c>
      <c r="AI37" s="1">
        <v>2.54600182401499E-5</v>
      </c>
      <c r="AJ37" s="1">
        <v>-8.9204515174436292E-9</v>
      </c>
      <c r="AK37" s="1">
        <v>2.5026903884561899E-9</v>
      </c>
      <c r="AL37" s="1">
        <v>4.53475124943606E-10</v>
      </c>
      <c r="AM37" s="1">
        <v>2.0543244793049599E-9</v>
      </c>
    </row>
    <row r="38" spans="1:39" x14ac:dyDescent="0.35">
      <c r="A38" s="1">
        <f t="shared" si="15"/>
        <v>55.455867431416898</v>
      </c>
      <c r="B38" s="1">
        <f t="shared" si="16"/>
        <v>0.99999991856148118</v>
      </c>
      <c r="C38" s="1">
        <f t="shared" si="17"/>
        <v>6.9565569452900797E-4</v>
      </c>
      <c r="D38" s="1">
        <f t="shared" si="18"/>
        <v>4.8650843178292698E-23</v>
      </c>
      <c r="E38" s="1">
        <f t="shared" si="19"/>
        <v>6.6342042750068897E-8</v>
      </c>
      <c r="F38" s="1">
        <f t="shared" si="20"/>
        <v>6.9558935248625799E-4</v>
      </c>
      <c r="G38" s="1">
        <f t="shared" si="21"/>
        <v>1.5627297177242727</v>
      </c>
      <c r="H38" s="1">
        <f t="shared" si="22"/>
        <v>55.454675131395284</v>
      </c>
      <c r="I38" s="1">
        <f t="shared" si="23"/>
        <v>1.0000215004419157</v>
      </c>
      <c r="J38" s="1">
        <f t="shared" si="11"/>
        <v>3504.731456615737</v>
      </c>
      <c r="K38" s="1">
        <f t="shared" si="24"/>
        <v>1.0000214190016461</v>
      </c>
      <c r="N38" s="1" t="s">
        <v>51</v>
      </c>
      <c r="O38" s="1">
        <v>6.9565569452900797E-4</v>
      </c>
      <c r="P38" s="1">
        <v>6.9565569452898E-4</v>
      </c>
      <c r="Q38" s="1">
        <v>1.5627297177242101</v>
      </c>
      <c r="R38" s="1" t="s">
        <v>38</v>
      </c>
      <c r="S38" s="1">
        <v>80</v>
      </c>
      <c r="T38" s="1">
        <v>4</v>
      </c>
      <c r="U38" s="1">
        <v>0</v>
      </c>
      <c r="V38" s="1">
        <v>55.455867431416898</v>
      </c>
      <c r="W38" s="1">
        <v>1280</v>
      </c>
      <c r="X38" s="1">
        <v>1920</v>
      </c>
      <c r="Y38" s="1">
        <v>3840</v>
      </c>
      <c r="Z38" s="1">
        <v>7680</v>
      </c>
      <c r="AA38" s="1">
        <v>345.6</v>
      </c>
      <c r="AB38" s="1">
        <v>10.0583646305756</v>
      </c>
      <c r="AC38" s="1">
        <v>140.007896665</v>
      </c>
      <c r="AD38" s="1">
        <v>6.9565569452900797E-4</v>
      </c>
      <c r="AE38" s="1">
        <v>4.8650843178292698E-23</v>
      </c>
      <c r="AF38" s="1">
        <v>6.6342042750068897E-8</v>
      </c>
      <c r="AG38" s="1">
        <v>6.9558935248625799E-4</v>
      </c>
      <c r="AH38" s="1">
        <v>2.5636355060181099E-5</v>
      </c>
      <c r="AI38" s="1">
        <v>-2.49995068959915E-6</v>
      </c>
      <c r="AJ38" s="1">
        <v>2.74478042624665E-5</v>
      </c>
      <c r="AK38" s="1">
        <v>-5.4970963838902196E-9</v>
      </c>
      <c r="AL38" s="1">
        <v>-1.88014266077276E-7</v>
      </c>
      <c r="AM38" s="1">
        <v>2.8699332025724602E-9</v>
      </c>
    </row>
    <row r="39" spans="1:39" x14ac:dyDescent="0.35">
      <c r="A39" s="1">
        <f t="shared" si="15"/>
        <v>110.909945979021</v>
      </c>
      <c r="B39" s="1">
        <f t="shared" si="16"/>
        <v>0.99999998344248031</v>
      </c>
      <c r="C39" s="1">
        <f t="shared" si="17"/>
        <v>1.7398085967664401E-4</v>
      </c>
      <c r="D39" s="1">
        <f t="shared" si="18"/>
        <v>5.2825344148210098E-23</v>
      </c>
      <c r="E39" s="1">
        <f t="shared" si="19"/>
        <v>4.1485077458206698E-9</v>
      </c>
      <c r="F39" s="1">
        <f t="shared" si="20"/>
        <v>1.73976711168898E-4</v>
      </c>
      <c r="G39" s="1">
        <f t="shared" si="21"/>
        <v>1.5632807524137227</v>
      </c>
      <c r="H39" s="1">
        <f t="shared" si="22"/>
        <v>110.90935026279057</v>
      </c>
      <c r="I39" s="1">
        <f t="shared" si="23"/>
        <v>1.0000053711993535</v>
      </c>
      <c r="J39" s="1">
        <f t="shared" si="11"/>
        <v>7009.3503131083053</v>
      </c>
      <c r="K39" s="1">
        <f t="shared" si="24"/>
        <v>1.0000053546417451</v>
      </c>
      <c r="N39" s="1" t="s">
        <v>52</v>
      </c>
      <c r="O39" s="1">
        <v>1.7398085967664401E-4</v>
      </c>
      <c r="P39" s="1">
        <v>1.7398085967661601E-4</v>
      </c>
      <c r="Q39" s="1">
        <v>1.56328075241347</v>
      </c>
      <c r="R39" s="1" t="s">
        <v>38</v>
      </c>
      <c r="S39" s="1">
        <v>160</v>
      </c>
      <c r="T39" s="1">
        <v>4</v>
      </c>
      <c r="U39" s="1">
        <v>0</v>
      </c>
      <c r="V39" s="1">
        <v>110.909945979021</v>
      </c>
      <c r="W39" s="1">
        <v>2560</v>
      </c>
      <c r="X39" s="1">
        <v>3840</v>
      </c>
      <c r="Y39" s="1">
        <v>7680</v>
      </c>
      <c r="Z39" s="1">
        <v>15360</v>
      </c>
      <c r="AA39" s="1">
        <v>691.2</v>
      </c>
      <c r="AB39" s="1">
        <v>10.0583652831724</v>
      </c>
      <c r="AC39" s="1">
        <v>250.01579333000001</v>
      </c>
      <c r="AD39" s="1">
        <v>1.7398085967664401E-4</v>
      </c>
      <c r="AE39" s="1">
        <v>5.2825344148210098E-23</v>
      </c>
      <c r="AF39" s="1">
        <v>4.1485077458206698E-9</v>
      </c>
      <c r="AG39" s="1">
        <v>1.73976711168898E-4</v>
      </c>
      <c r="AH39" s="1">
        <v>1.73507998093378E-5</v>
      </c>
      <c r="AI39" s="1">
        <v>3.3046402010445401E-6</v>
      </c>
      <c r="AJ39" s="1">
        <v>1.71671082262669E-5</v>
      </c>
      <c r="AK39" s="1">
        <v>5.2674007118569901E-7</v>
      </c>
      <c r="AL39" s="1">
        <v>1.1157772206135999E-8</v>
      </c>
      <c r="AM39" s="1">
        <v>7.0866650122283003E-7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6" sqref="A6"/>
    </sheetView>
  </sheetViews>
  <sheetFormatPr defaultColWidth="67" defaultRowHeight="14.5" x14ac:dyDescent="0.35"/>
  <cols>
    <col min="1" max="2" width="11.81640625" bestFit="1" customWidth="1"/>
    <col min="3" max="3" width="15.6328125" bestFit="1" customWidth="1"/>
    <col min="4" max="4" width="19" bestFit="1" customWidth="1"/>
    <col min="5" max="5" width="19.08984375" bestFit="1" customWidth="1"/>
    <col min="6" max="6" width="19.36328125" bestFit="1" customWidth="1"/>
    <col min="7" max="7" width="11.81640625" bestFit="1" customWidth="1"/>
    <col min="8" max="9" width="11.81640625" customWidth="1"/>
    <col min="10" max="11" width="11.81640625" bestFit="1" customWidth="1"/>
    <col min="12" max="12" width="15.6328125" bestFit="1" customWidth="1"/>
    <col min="13" max="13" width="19" bestFit="1" customWidth="1"/>
    <col min="14" max="14" width="19.08984375" bestFit="1" customWidth="1"/>
    <col min="15" max="15" width="19.36328125" bestFit="1" customWidth="1"/>
    <col min="16" max="16" width="11.81640625" bestFit="1" customWidth="1"/>
    <col min="17" max="17" width="11.81640625" customWidth="1"/>
    <col min="18" max="18" width="11.81640625" bestFit="1" customWidth="1"/>
  </cols>
  <sheetData>
    <row r="1" spans="1:18" x14ac:dyDescent="0.35">
      <c r="A1" s="1" t="str">
        <f>"x_"&amp;orig!A10</f>
        <v>x_r</v>
      </c>
      <c r="B1" s="1" t="str">
        <f>"x_"&amp;orig!B10</f>
        <v>x_L_norm</v>
      </c>
      <c r="C1" s="1" t="str">
        <f>"x_"&amp;orig!C10</f>
        <v>x_pe_atom</v>
      </c>
      <c r="D1" s="1" t="str">
        <f>"x_"&amp;orig!D10</f>
        <v>x_ebond_atom</v>
      </c>
      <c r="E1" s="1" t="str">
        <f>"x_"&amp;orig!E10</f>
        <v>x_eangle_atom</v>
      </c>
      <c r="F1" s="1" t="str">
        <f>"x_"&amp;orig!F10</f>
        <v>x_edihed_atom</v>
      </c>
      <c r="G1" s="1" t="str">
        <f>"x_"&amp;orig!G10</f>
        <v>x_bm</v>
      </c>
      <c r="H1" s="1" t="str">
        <f>"x_"&amp;orig!H10</f>
        <v>x_r_theory</v>
      </c>
      <c r="I1" s="1" t="str">
        <f>"x_"&amp;orig!I10</f>
        <v>x_r/r_theory</v>
      </c>
      <c r="J1" s="1" t="str">
        <f>"y_"&amp;orig!A10</f>
        <v>y_r</v>
      </c>
      <c r="K1" s="1" t="str">
        <f>"y_"&amp;orig!B10</f>
        <v>y_L_norm</v>
      </c>
      <c r="L1" s="1" t="str">
        <f>"y_"&amp;orig!C10</f>
        <v>y_pe_atom</v>
      </c>
      <c r="M1" s="1" t="str">
        <f>"y_"&amp;orig!D10</f>
        <v>y_ebond_atom</v>
      </c>
      <c r="N1" s="1" t="str">
        <f>"y_"&amp;orig!E10</f>
        <v>y_eangle_atom</v>
      </c>
      <c r="O1" s="1" t="str">
        <f>"y_"&amp;orig!F10</f>
        <v>y_edihed_atom</v>
      </c>
      <c r="P1" s="1" t="str">
        <f>"y_"&amp;orig!G10</f>
        <v>y_bm</v>
      </c>
      <c r="Q1" s="1" t="str">
        <f>"y_"&amp;orig!H10</f>
        <v>y_r_theory</v>
      </c>
      <c r="R1" s="1" t="str">
        <f>"y_"&amp;orig!I10</f>
        <v>y_r/r_theory</v>
      </c>
    </row>
    <row r="2" spans="1:18" x14ac:dyDescent="0.35">
      <c r="A2" s="1">
        <f>orig!A11</f>
        <v>2.0785407472060902</v>
      </c>
      <c r="B2" s="1">
        <f>orig!B11</f>
        <v>0.97726499245911169</v>
      </c>
      <c r="C2" s="1">
        <f>orig!C11</f>
        <v>0.38732743671250103</v>
      </c>
      <c r="D2" s="1">
        <f>orig!D11</f>
        <v>3.2962756102565301E-26</v>
      </c>
      <c r="E2" s="1">
        <f>orig!E11</f>
        <v>3.3654652951417299E-2</v>
      </c>
      <c r="F2" s="1">
        <f>orig!F11</f>
        <v>0.35367278376108402</v>
      </c>
      <c r="G2" s="1">
        <f>orig!G11</f>
        <v>1.222333932092422</v>
      </c>
      <c r="H2" s="1">
        <f>orig!H11</f>
        <v>2.0010482259333942</v>
      </c>
      <c r="I2" s="1">
        <f>orig!I11</f>
        <v>1.0387259638565429</v>
      </c>
      <c r="J2" s="1">
        <f>orig!A25</f>
        <v>2.12460387503336</v>
      </c>
      <c r="K2" s="1">
        <f>orig!B25</f>
        <v>0.99369785769185326</v>
      </c>
      <c r="L2" s="1">
        <f>orig!C25</f>
        <v>0.35943606200466699</v>
      </c>
      <c r="M2" s="1">
        <f>orig!D25</f>
        <v>3.8978305525936901E-29</v>
      </c>
      <c r="N2" s="1">
        <f>orig!E25</f>
        <v>2.62797872627724E-2</v>
      </c>
      <c r="O2" s="1">
        <f>orig!F25</f>
        <v>0.33315627474189502</v>
      </c>
      <c r="P2" s="1">
        <f>orig!G25</f>
        <v>1.1851466867852154</v>
      </c>
      <c r="Q2" s="1">
        <f>orig!H25</f>
        <v>2.0795503174273229</v>
      </c>
      <c r="R2" s="1">
        <f>orig!I25</f>
        <v>1.0216650480772085</v>
      </c>
    </row>
    <row r="3" spans="1:18" x14ac:dyDescent="0.35">
      <c r="A3" s="1">
        <f>orig!A12</f>
        <v>2.4603309052876798</v>
      </c>
      <c r="B3" s="1">
        <f>orig!B12</f>
        <v>0.98671483491556811</v>
      </c>
      <c r="C3" s="1">
        <f>orig!C12</f>
        <v>0.29277055722668799</v>
      </c>
      <c r="D3" s="1">
        <f>orig!D12</f>
        <v>9.9582075002141698E-26</v>
      </c>
      <c r="E3" s="1">
        <f>orig!E12</f>
        <v>1.7636361877215699E-2</v>
      </c>
      <c r="F3" s="1">
        <f>orig!F12</f>
        <v>0.27513419534947198</v>
      </c>
      <c r="G3" s="1">
        <f>orig!G12</f>
        <v>1.2945205948114311</v>
      </c>
      <c r="H3" s="1">
        <f>orig!H12</f>
        <v>2.4012578711200732</v>
      </c>
      <c r="I3" s="1">
        <f>orig!I12</f>
        <v>1.0246008706012286</v>
      </c>
      <c r="J3" s="1">
        <f>orig!A26</f>
        <v>2.8034407356837998</v>
      </c>
      <c r="K3" s="1">
        <f>orig!B26</f>
        <v>0.99755627589300966</v>
      </c>
      <c r="L3" s="1">
        <f>orig!C26</f>
        <v>0.23009606754787301</v>
      </c>
      <c r="M3" s="1">
        <f>orig!D26</f>
        <v>3.9159307631993702E-29</v>
      </c>
      <c r="N3" s="1">
        <f>orig!E26</f>
        <v>8.8404048150046207E-3</v>
      </c>
      <c r="O3" s="1">
        <f>orig!F26</f>
        <v>0.22125566273286901</v>
      </c>
      <c r="P3" s="1">
        <f>orig!G26</f>
        <v>1.3209502957161643</v>
      </c>
      <c r="Q3" s="1">
        <f>orig!H26</f>
        <v>2.7727337565697634</v>
      </c>
      <c r="R3" s="1">
        <f>orig!I26</f>
        <v>1.011074622307778</v>
      </c>
    </row>
    <row r="4" spans="1:18" x14ac:dyDescent="0.35">
      <c r="A4" s="1">
        <f>orig!A13</f>
        <v>2.84840949080467</v>
      </c>
      <c r="B4" s="1">
        <f>orig!B13</f>
        <v>0.99161605842043454</v>
      </c>
      <c r="C4" s="1">
        <f>orig!C13</f>
        <v>0.22750978765222399</v>
      </c>
      <c r="D4" s="1">
        <f>orig!D13</f>
        <v>1.11226201017898E-23</v>
      </c>
      <c r="E4" s="1">
        <f>orig!E13</f>
        <v>1.03759122697747E-2</v>
      </c>
      <c r="F4" s="1">
        <f>orig!F13</f>
        <v>0.21713387538244999</v>
      </c>
      <c r="G4" s="1">
        <f>orig!G13</f>
        <v>1.3483401106456803</v>
      </c>
      <c r="H4" s="1">
        <f>orig!H13</f>
        <v>2.8014675163067517</v>
      </c>
      <c r="I4" s="1">
        <f>orig!I13</f>
        <v>1.0167562087458373</v>
      </c>
      <c r="J4" s="1">
        <f>orig!A27</f>
        <v>3.4888764969414101</v>
      </c>
      <c r="K4" s="1">
        <f>orig!B27</f>
        <v>0.99888961868551907</v>
      </c>
      <c r="L4" s="1">
        <f>orig!C27</f>
        <v>0.15720836676332001</v>
      </c>
      <c r="M4" s="1">
        <f>orig!D27</f>
        <v>6.7061589405782996E-29</v>
      </c>
      <c r="N4" s="1">
        <f>orig!E27</f>
        <v>3.8005302190328599E-3</v>
      </c>
      <c r="O4" s="1">
        <f>orig!F27</f>
        <v>0.153407836544287</v>
      </c>
      <c r="P4" s="1">
        <f>orig!G27</f>
        <v>1.3977881965243446</v>
      </c>
      <c r="Q4" s="1">
        <f>orig!H27</f>
        <v>3.4659171957122052</v>
      </c>
      <c r="R4" s="1">
        <f>orig!I27</f>
        <v>1.0066243074870942</v>
      </c>
    </row>
    <row r="5" spans="1:18" x14ac:dyDescent="0.35">
      <c r="A5" s="1">
        <f>orig!A14</f>
        <v>3.2402595666156002</v>
      </c>
      <c r="B5" s="1">
        <f>orig!B14</f>
        <v>0.99437685821973654</v>
      </c>
      <c r="C5" s="1">
        <f>orig!C14</f>
        <v>0.181055465343233</v>
      </c>
      <c r="D5" s="1">
        <f>orig!D14</f>
        <v>2.3942787488961101E-24</v>
      </c>
      <c r="E5" s="1">
        <f>orig!E14</f>
        <v>6.5544999547345797E-3</v>
      </c>
      <c r="F5" s="1">
        <f>orig!F14</f>
        <v>0.17450096538849799</v>
      </c>
      <c r="G5" s="1">
        <f>orig!G14</f>
        <v>1.3885635563956056</v>
      </c>
      <c r="H5" s="1">
        <f>orig!H14</f>
        <v>3.2016771614934307</v>
      </c>
      <c r="I5" s="1">
        <f>orig!I14</f>
        <v>1.0120506856800555</v>
      </c>
      <c r="J5" s="1">
        <f>orig!A28</f>
        <v>4.1773735437237498</v>
      </c>
      <c r="K5" s="1">
        <f>orig!B28</f>
        <v>0.99943037555682113</v>
      </c>
      <c r="L5" s="1">
        <f>orig!C28</f>
        <v>0.113287533386941</v>
      </c>
      <c r="M5" s="1">
        <f>orig!D28</f>
        <v>2.9148524206178398E-27</v>
      </c>
      <c r="N5" s="1">
        <f>orig!E28</f>
        <v>1.8955999860422201E-3</v>
      </c>
      <c r="O5" s="1">
        <f>orig!F28</f>
        <v>0.11139193340089899</v>
      </c>
      <c r="P5" s="1">
        <f>orig!G28</f>
        <v>1.4440534405877101</v>
      </c>
      <c r="Q5" s="1">
        <f>orig!H28</f>
        <v>4.1591006348546458</v>
      </c>
      <c r="R5" s="1">
        <f>orig!I28</f>
        <v>1.0043934760116096</v>
      </c>
    </row>
    <row r="6" spans="1:18" x14ac:dyDescent="0.35">
      <c r="A6" s="1">
        <f>orig!A15</f>
        <v>3.6344636476857999</v>
      </c>
      <c r="B6" s="1">
        <f>orig!B15</f>
        <v>0.99603944710041226</v>
      </c>
      <c r="C6" s="1">
        <f>orig!C15</f>
        <v>0.14706989421925001</v>
      </c>
      <c r="D6" s="1">
        <f>orig!D15</f>
        <v>1.20797318481108E-23</v>
      </c>
      <c r="E6" s="1">
        <f>orig!E15</f>
        <v>4.3516037090278598E-3</v>
      </c>
      <c r="F6" s="1">
        <f>orig!F15</f>
        <v>0.142718290510222</v>
      </c>
      <c r="G6" s="1">
        <f>orig!G15</f>
        <v>1.4190541219732684</v>
      </c>
      <c r="H6" s="1">
        <f>orig!H15</f>
        <v>3.6018868066801097</v>
      </c>
      <c r="I6" s="1">
        <f>orig!I15</f>
        <v>1.0090443822235815</v>
      </c>
      <c r="J6" s="1">
        <f>orig!A29</f>
        <v>4.8674573791503803</v>
      </c>
      <c r="K6" s="1">
        <f>orig!B29</f>
        <v>0.99967957905175575</v>
      </c>
      <c r="L6" s="1">
        <f>orig!C29</f>
        <v>8.5154013794115205E-2</v>
      </c>
      <c r="M6" s="1">
        <f>orig!D29</f>
        <v>7.1870638237768202E-27</v>
      </c>
      <c r="N6" s="1">
        <f>orig!E29</f>
        <v>1.04730367672129E-3</v>
      </c>
      <c r="O6" s="1">
        <f>orig!F29</f>
        <v>8.4106710117393901E-2</v>
      </c>
      <c r="P6" s="1">
        <f>orig!G29</f>
        <v>1.4736826114365535</v>
      </c>
      <c r="Q6" s="1">
        <f>orig!H29</f>
        <v>4.8522840739970858</v>
      </c>
      <c r="R6" s="1">
        <f>orig!I29</f>
        <v>1.0031270438667446</v>
      </c>
    </row>
    <row r="7" spans="1:18" x14ac:dyDescent="0.35">
      <c r="A7" s="1">
        <f>orig!A16</f>
        <v>4.0302019171422501</v>
      </c>
      <c r="B7" s="1">
        <f>orig!B16</f>
        <v>0.99709661249593384</v>
      </c>
      <c r="C7" s="1">
        <f>orig!C16</f>
        <v>0.121585703865599</v>
      </c>
      <c r="D7" s="1">
        <f>orig!D16</f>
        <v>1.00022794179482E-28</v>
      </c>
      <c r="E7" s="1">
        <f>orig!E16</f>
        <v>3.0009469211808798E-3</v>
      </c>
      <c r="F7" s="1">
        <f>orig!F16</f>
        <v>0.118584756944418</v>
      </c>
      <c r="G7" s="1">
        <f>orig!G16</f>
        <v>1.4425492343884994</v>
      </c>
      <c r="H7" s="1">
        <f>orig!H16</f>
        <v>4.0020964518667883</v>
      </c>
      <c r="I7" s="1">
        <f>orig!I16</f>
        <v>1.0070226856382614</v>
      </c>
      <c r="J7" s="1">
        <f>orig!A30</f>
        <v>5.5584490556206596</v>
      </c>
      <c r="K7" s="1">
        <f>orig!B30</f>
        <v>0.99980640762611794</v>
      </c>
      <c r="L7" s="1">
        <f>orig!C30</f>
        <v>6.61837449705341E-2</v>
      </c>
      <c r="M7" s="1">
        <f>orig!D30</f>
        <v>1.0215415580065101E-26</v>
      </c>
      <c r="N7" s="1">
        <f>orig!E30</f>
        <v>6.2408340437929296E-4</v>
      </c>
      <c r="O7" s="1">
        <f>orig!F30</f>
        <v>6.5559661566154795E-2</v>
      </c>
      <c r="P7" s="1">
        <f>orig!G30</f>
        <v>1.4936647016004798</v>
      </c>
      <c r="Q7" s="1">
        <f>orig!H30</f>
        <v>5.5454675131395268</v>
      </c>
      <c r="R7" s="1">
        <f>orig!I30</f>
        <v>1.0023409284159315</v>
      </c>
    </row>
    <row r="8" spans="1:18" x14ac:dyDescent="0.35">
      <c r="A8" s="1">
        <f>orig!A17</f>
        <v>4.4269799333011299</v>
      </c>
      <c r="B8" s="1">
        <f>orig!B17</f>
        <v>0.99779977633620343</v>
      </c>
      <c r="C8" s="1">
        <f>orig!C17</f>
        <v>0.10205285928114199</v>
      </c>
      <c r="D8" s="1">
        <f>orig!D17</f>
        <v>2.9085205629170501E-28</v>
      </c>
      <c r="E8" s="1">
        <f>orig!E17</f>
        <v>2.13400117312499E-3</v>
      </c>
      <c r="F8" s="1">
        <f>orig!F17</f>
        <v>9.9918858108017594E-2</v>
      </c>
      <c r="G8" s="1">
        <f>orig!G17</f>
        <v>1.4609481564131772</v>
      </c>
      <c r="H8" s="1">
        <f>orig!H17</f>
        <v>4.4023060970534669</v>
      </c>
      <c r="I8" s="1">
        <f>orig!I17</f>
        <v>1.0056047525328096</v>
      </c>
      <c r="J8" s="1">
        <f>orig!A31</f>
        <v>6.2500028379421897</v>
      </c>
      <c r="K8" s="1">
        <f>orig!B31</f>
        <v>0.99987620672284083</v>
      </c>
      <c r="L8" s="1">
        <f>orig!C31</f>
        <v>5.28404871664096E-2</v>
      </c>
      <c r="M8" s="1">
        <f>orig!D31</f>
        <v>1.2741878753228901E-26</v>
      </c>
      <c r="N8" s="1">
        <f>orig!E31</f>
        <v>3.9427931572855998E-4</v>
      </c>
      <c r="O8" s="1">
        <f>orig!F31</f>
        <v>5.2446207850681097E-2</v>
      </c>
      <c r="P8" s="1">
        <f>orig!G31</f>
        <v>1.507723704331817</v>
      </c>
      <c r="Q8" s="1">
        <f>orig!H31</f>
        <v>6.2386509522819686</v>
      </c>
      <c r="R8" s="1">
        <f>orig!I31</f>
        <v>1.0018196058325828</v>
      </c>
    </row>
    <row r="9" spans="1:18" x14ac:dyDescent="0.35">
      <c r="A9" s="1">
        <f>orig!A18</f>
        <v>4.8244871299271397</v>
      </c>
      <c r="B9" s="1">
        <f>orig!B18</f>
        <v>0.99828555337911007</v>
      </c>
      <c r="C9" s="1">
        <f>orig!C18</f>
        <v>8.6788963848061104E-2</v>
      </c>
      <c r="D9" s="1">
        <f>orig!D18</f>
        <v>6.0873378123682599E-28</v>
      </c>
      <c r="E9" s="1">
        <f>orig!E18</f>
        <v>1.5569585259645399E-3</v>
      </c>
      <c r="F9" s="1">
        <f>orig!F18</f>
        <v>8.5232005322096502E-2</v>
      </c>
      <c r="G9" s="1">
        <f>orig!G18</f>
        <v>1.4755751361199896</v>
      </c>
      <c r="H9" s="1">
        <f>orig!H18</f>
        <v>4.8025157422401463</v>
      </c>
      <c r="I9" s="1">
        <f>orig!I18</f>
        <v>1.0045749746312638</v>
      </c>
      <c r="J9" s="1">
        <f>orig!A32</f>
        <v>6.9419270575261596</v>
      </c>
      <c r="K9" s="1">
        <f>orig!B32</f>
        <v>0.99991711177485532</v>
      </c>
      <c r="L9" s="1">
        <f>orig!C32</f>
        <v>4.31228394686912E-2</v>
      </c>
      <c r="M9" s="1">
        <f>orig!D32</f>
        <v>1.4147597893840099E-26</v>
      </c>
      <c r="N9" s="1">
        <f>orig!E32</f>
        <v>2.6098630879147801E-4</v>
      </c>
      <c r="O9" s="1">
        <f>orig!F32</f>
        <v>4.2861853159899703E-2</v>
      </c>
      <c r="P9" s="1">
        <f>orig!G32</f>
        <v>1.517965714450241</v>
      </c>
      <c r="Q9" s="1">
        <f>orig!H32</f>
        <v>6.9318343914244105</v>
      </c>
      <c r="R9" s="1">
        <f>orig!I32</f>
        <v>1.0014559877706015</v>
      </c>
    </row>
    <row r="10" spans="1:18" x14ac:dyDescent="0.35">
      <c r="A10" s="1">
        <f>orig!A19</f>
        <v>5.2225211817039101</v>
      </c>
      <c r="B10" s="1">
        <f>orig!B19</f>
        <v>0.99863218445506274</v>
      </c>
      <c r="C10" s="1">
        <f>orig!C19</f>
        <v>7.4655657734384706E-2</v>
      </c>
      <c r="D10" s="1">
        <f>orig!D19</f>
        <v>8.7175158483944598E-28</v>
      </c>
      <c r="E10" s="1">
        <f>orig!E19</f>
        <v>1.1611654417797101E-3</v>
      </c>
      <c r="F10" s="1">
        <f>orig!F19</f>
        <v>7.3494492292605004E-2</v>
      </c>
      <c r="G10" s="1">
        <f>orig!G19</f>
        <v>1.4873653745067321</v>
      </c>
      <c r="H10" s="1">
        <f>orig!H19</f>
        <v>5.2027253874268258</v>
      </c>
      <c r="I10" s="1">
        <f>orig!I19</f>
        <v>1.0038048893229929</v>
      </c>
      <c r="J10" s="1">
        <f>orig!A33</f>
        <v>7.6341078057896601</v>
      </c>
      <c r="K10" s="1">
        <f>orig!B33</f>
        <v>0.99994234938772286</v>
      </c>
      <c r="L10" s="1">
        <f>orig!C33</f>
        <v>3.5837907241604197E-2</v>
      </c>
      <c r="M10" s="1">
        <f>orig!D33</f>
        <v>1.44269163348211E-26</v>
      </c>
      <c r="N10" s="1">
        <f>orig!E33</f>
        <v>1.79461316266648E-4</v>
      </c>
      <c r="O10" s="1">
        <f>orig!F33</f>
        <v>3.5658445925337498E-2</v>
      </c>
      <c r="P10" s="1">
        <f>orig!G33</f>
        <v>1.5256458745636043</v>
      </c>
      <c r="Q10" s="1">
        <f>orig!H33</f>
        <v>7.6250178305668506</v>
      </c>
      <c r="R10" s="1">
        <f>orig!I33</f>
        <v>1.0011921251103664</v>
      </c>
    </row>
    <row r="11" spans="1:18" x14ac:dyDescent="0.35">
      <c r="A11" s="1">
        <f>orig!A20</f>
        <v>8.0159107611195495</v>
      </c>
      <c r="B11" s="1">
        <f>orig!B20</f>
        <v>0.99956492806502295</v>
      </c>
      <c r="C11" s="1">
        <f>orig!C20</f>
        <v>3.2586290039826001E-2</v>
      </c>
      <c r="D11" s="1">
        <f>orig!D20</f>
        <v>1.31675013703458E-28</v>
      </c>
      <c r="E11" s="1">
        <f>orig!E20</f>
        <v>2.2877875299582399E-4</v>
      </c>
      <c r="F11" s="1">
        <f>orig!F20</f>
        <v>3.2357511286830197E-2</v>
      </c>
      <c r="G11" s="1">
        <f>orig!G20</f>
        <v>1.5294496584243655</v>
      </c>
      <c r="H11" s="1">
        <f>orig!H20</f>
        <v>8.0041929037335766</v>
      </c>
      <c r="I11" s="1">
        <f>orig!I20</f>
        <v>1.0014639648902648</v>
      </c>
      <c r="J11" s="1">
        <f>orig!A34</f>
        <v>8.3264734282827995</v>
      </c>
      <c r="K11" s="1">
        <f>orig!B34</f>
        <v>0.99995860180243346</v>
      </c>
      <c r="L11" s="1">
        <f>orig!C34</f>
        <v>3.0242207618869001E-2</v>
      </c>
      <c r="M11" s="1">
        <f>orig!D34</f>
        <v>1.33858798961171E-26</v>
      </c>
      <c r="N11" s="1">
        <f>orig!E34</f>
        <v>1.2737581905368199E-4</v>
      </c>
      <c r="O11" s="1">
        <f>orig!F34</f>
        <v>3.0114831799815299E-2</v>
      </c>
      <c r="P11" s="1">
        <f>orig!G34</f>
        <v>1.5315465885714958</v>
      </c>
      <c r="Q11" s="1">
        <f>orig!H34</f>
        <v>8.3182012697092915</v>
      </c>
      <c r="R11" s="1">
        <f>orig!I34</f>
        <v>1.0009944648254221</v>
      </c>
    </row>
    <row r="12" spans="1:18" x14ac:dyDescent="0.35">
      <c r="A12" s="1">
        <f>orig!A21</f>
        <v>16.013891046948601</v>
      </c>
      <c r="B12" s="1">
        <f>orig!B21</f>
        <v>0.99991317721103923</v>
      </c>
      <c r="C12" s="1">
        <f>orig!C21</f>
        <v>8.2994857704137802E-3</v>
      </c>
      <c r="D12" s="1">
        <f>orig!D21</f>
        <v>5.8665042523387903E-28</v>
      </c>
      <c r="E12" s="1">
        <f>orig!E21</f>
        <v>1.51983444450387E-5</v>
      </c>
      <c r="F12" s="1">
        <f>orig!F21</f>
        <v>8.2842874259687494E-3</v>
      </c>
      <c r="G12" s="1">
        <f>orig!G21</f>
        <v>1.5546743889004073</v>
      </c>
      <c r="H12" s="1">
        <f>orig!H21</f>
        <v>16.008385807467153</v>
      </c>
      <c r="I12" s="1">
        <f>orig!I21</f>
        <v>1.0003438972265948</v>
      </c>
      <c r="J12" s="1">
        <f>orig!A35</f>
        <v>9.0189766917934993</v>
      </c>
      <c r="K12" s="1">
        <f>orig!B35</f>
        <v>0.99996945341900545</v>
      </c>
      <c r="L12" s="1">
        <f>orig!C35</f>
        <v>2.5854227266603001E-2</v>
      </c>
      <c r="M12" s="1">
        <f>orig!D35</f>
        <v>1.4835750886711399E-26</v>
      </c>
      <c r="N12" s="1">
        <f>orig!E35</f>
        <v>9.2861084448382102E-5</v>
      </c>
      <c r="O12" s="1">
        <f>orig!F35</f>
        <v>2.5761366182154601E-2</v>
      </c>
      <c r="P12" s="1">
        <f>orig!G35</f>
        <v>1.5361747132105514</v>
      </c>
      <c r="Q12" s="1">
        <f>orig!H35</f>
        <v>9.0113847088517307</v>
      </c>
      <c r="R12" s="1">
        <f>orig!I35</f>
        <v>1.0008424879402065</v>
      </c>
    </row>
    <row r="13" spans="1:18" x14ac:dyDescent="0.35">
      <c r="A13" s="1">
        <f>orig!A22</f>
        <v>32.019477542204399</v>
      </c>
      <c r="B13" s="1">
        <f>orig!B22</f>
        <v>0.9999797426768724</v>
      </c>
      <c r="C13" s="1">
        <f>orig!C22</f>
        <v>2.08472569270467E-3</v>
      </c>
      <c r="D13" s="1">
        <f>orig!D22</f>
        <v>1.58231824736584E-27</v>
      </c>
      <c r="E13" s="1">
        <f>orig!E22</f>
        <v>9.6531789877877905E-7</v>
      </c>
      <c r="F13" s="1">
        <f>orig!F22</f>
        <v>2.0837603748058899E-3</v>
      </c>
      <c r="G13" s="1">
        <f>orig!G22</f>
        <v>1.5612480976162406</v>
      </c>
      <c r="H13" s="1">
        <f>orig!H22</f>
        <v>32.016771614934306</v>
      </c>
      <c r="I13" s="1">
        <f>orig!I22</f>
        <v>1.000084515931295</v>
      </c>
      <c r="J13" s="1">
        <f>orig!A36</f>
        <v>13.868506547119599</v>
      </c>
      <c r="K13" s="1">
        <f>orig!B36</f>
        <v>0.99999389252773818</v>
      </c>
      <c r="L13" s="1">
        <f>orig!C36</f>
        <v>1.1045417546088E-2</v>
      </c>
      <c r="M13" s="1">
        <f>orig!D36</f>
        <v>1.3314992190086101E-26</v>
      </c>
      <c r="N13" s="1">
        <f>orig!E36</f>
        <v>1.6812842390018802E-5</v>
      </c>
      <c r="O13" s="1">
        <f>orig!F36</f>
        <v>1.1028604703697899E-2</v>
      </c>
      <c r="P13" s="1">
        <f>orig!G36</f>
        <v>1.5518010826728967</v>
      </c>
      <c r="Q13" s="1">
        <f>orig!H36</f>
        <v>13.863668782848821</v>
      </c>
      <c r="R13" s="1">
        <f>orig!I36</f>
        <v>1.0003489526723808</v>
      </c>
    </row>
    <row r="14" spans="1:18" x14ac:dyDescent="0.35">
      <c r="A14" s="1">
        <f>orig!A23</f>
        <v>64.034890273651897</v>
      </c>
      <c r="B14" s="1">
        <f>orig!B23</f>
        <v>0.99999502748672353</v>
      </c>
      <c r="C14" s="1">
        <f>orig!C23</f>
        <v>5.2180218581826803E-4</v>
      </c>
      <c r="D14" s="1">
        <f>orig!D23</f>
        <v>3.9094147388999497E-27</v>
      </c>
      <c r="E14" s="1">
        <f>orig!E23</f>
        <v>6.0579150391936694E-8</v>
      </c>
      <c r="F14" s="1">
        <f>orig!F23</f>
        <v>5.2174160666787603E-4</v>
      </c>
      <c r="G14" s="1">
        <f>orig!G23</f>
        <v>1.5629092234491651</v>
      </c>
      <c r="H14" s="1">
        <f>orig!H23</f>
        <v>64.033543229868613</v>
      </c>
      <c r="I14" s="1">
        <f>orig!I23</f>
        <v>1.0000210365335938</v>
      </c>
      <c r="J14" s="1">
        <f>orig!A37</f>
        <v>27.7297290897157</v>
      </c>
      <c r="K14" s="1">
        <f>orig!B37</f>
        <v>0.99999943165861183</v>
      </c>
      <c r="L14" s="1">
        <f>orig!C37</f>
        <v>2.7783461068734698E-3</v>
      </c>
      <c r="M14" s="1">
        <f>orig!D37</f>
        <v>1.1474267422989999E-23</v>
      </c>
      <c r="N14" s="1">
        <f>orig!E37</f>
        <v>1.0593029533854701E-6</v>
      </c>
      <c r="O14" s="1">
        <f>orig!F37</f>
        <v>2.7772868039200901E-3</v>
      </c>
      <c r="P14" s="1">
        <f>orig!G37</f>
        <v>1.5605299935988077</v>
      </c>
      <c r="Q14" s="1">
        <f>orig!H37</f>
        <v>27.727337565697642</v>
      </c>
      <c r="R14" s="1">
        <f>orig!I37</f>
        <v>1.0000862514842037</v>
      </c>
    </row>
    <row r="15" spans="1:18" x14ac:dyDescent="0.35">
      <c r="A15" s="1">
        <f>orig!A24</f>
        <v>128.067759238581</v>
      </c>
      <c r="B15" s="1">
        <f>orig!B24</f>
        <v>0.99999876263156884</v>
      </c>
      <c r="C15" s="1">
        <f>orig!C24</f>
        <v>1.3048942119800699E-4</v>
      </c>
      <c r="D15" s="1">
        <f>orig!D24</f>
        <v>6.6616850106616399E-23</v>
      </c>
      <c r="E15" s="1">
        <f>orig!E24</f>
        <v>3.7900768520092399E-9</v>
      </c>
      <c r="F15" s="1">
        <f>orig!F24</f>
        <v>1.3048563112115499E-4</v>
      </c>
      <c r="G15" s="1">
        <f>orig!G24</f>
        <v>1.5633256274565039</v>
      </c>
      <c r="H15" s="1">
        <f>orig!H24</f>
        <v>128.06708645973723</v>
      </c>
      <c r="I15" s="1">
        <f>orig!I24</f>
        <v>1.0000052533313779</v>
      </c>
      <c r="J15" s="1">
        <f>orig!A38</f>
        <v>55.455867431416898</v>
      </c>
      <c r="K15" s="1">
        <f>orig!B38</f>
        <v>0.99999991856148118</v>
      </c>
      <c r="L15" s="1">
        <f>orig!C38</f>
        <v>6.9565569452900797E-4</v>
      </c>
      <c r="M15" s="1">
        <f>orig!D38</f>
        <v>4.8650843178292698E-23</v>
      </c>
      <c r="N15" s="1">
        <f>orig!E38</f>
        <v>6.6342042750068897E-8</v>
      </c>
      <c r="O15" s="1">
        <f>orig!F38</f>
        <v>6.9558935248625799E-4</v>
      </c>
      <c r="P15" s="1">
        <f>orig!G38</f>
        <v>1.5627297177242727</v>
      </c>
      <c r="Q15" s="1">
        <f>orig!H38</f>
        <v>55.454675131395284</v>
      </c>
      <c r="R15" s="1">
        <f>orig!I38</f>
        <v>1.0000215004419157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zoomScale="55" zoomScaleNormal="55" workbookViewId="0">
      <selection activeCell="H11" sqref="H11"/>
    </sheetView>
  </sheetViews>
  <sheetFormatPr defaultRowHeight="14.5" x14ac:dyDescent="0.35"/>
  <cols>
    <col min="1" max="3" width="12" style="1" bestFit="1" customWidth="1"/>
    <col min="4" max="5" width="12.453125" style="1" bestFit="1" customWidth="1"/>
    <col min="6" max="6" width="12.1796875" style="1" bestFit="1" customWidth="1"/>
    <col min="7" max="9" width="12" style="1" bestFit="1" customWidth="1"/>
    <col min="10" max="10" width="8.7265625" style="1"/>
    <col min="11" max="11" width="7" style="1" bestFit="1" customWidth="1"/>
    <col min="12" max="14" width="12" style="1" bestFit="1" customWidth="1"/>
    <col min="15" max="15" width="4.36328125" style="1" bestFit="1" customWidth="1"/>
    <col min="16" max="16" width="4.08984375" style="1" bestFit="1" customWidth="1"/>
    <col min="17" max="17" width="3.26953125" style="1" bestFit="1" customWidth="1"/>
    <col min="18" max="18" width="5.36328125" style="1" bestFit="1" customWidth="1"/>
    <col min="19" max="19" width="12" style="1" bestFit="1" customWidth="1"/>
    <col min="20" max="20" width="6.1796875" style="1" bestFit="1" customWidth="1"/>
    <col min="21" max="21" width="6.54296875" style="1" bestFit="1" customWidth="1"/>
    <col min="22" max="22" width="6.90625" style="1" bestFit="1" customWidth="1"/>
    <col min="23" max="23" width="9.1796875" style="1" bestFit="1" customWidth="1"/>
    <col min="24" max="27" width="12" style="1" bestFit="1" customWidth="1"/>
    <col min="28" max="29" width="12.453125" style="1" bestFit="1" customWidth="1"/>
    <col min="30" max="30" width="12.1796875" style="1" bestFit="1" customWidth="1"/>
    <col min="31" max="36" width="13.26953125" style="1" bestFit="1" customWidth="1"/>
    <col min="37" max="16384" width="8.7265625" style="1"/>
  </cols>
  <sheetData>
    <row r="1" spans="1:36" ht="16.5" x14ac:dyDescent="0.45">
      <c r="A1" s="1" t="s">
        <v>53</v>
      </c>
      <c r="B1" s="1">
        <f>1.4518</f>
        <v>1.4518</v>
      </c>
      <c r="C1" s="1">
        <f>B1*SQRT(3)</f>
        <v>2.5145913624284959</v>
      </c>
    </row>
    <row r="2" spans="1:36" ht="17.5" x14ac:dyDescent="0.45">
      <c r="A2" s="1" t="s">
        <v>56</v>
      </c>
      <c r="B2" s="1">
        <f>3*SQRT(3)/2*B1^2/B3</f>
        <v>2.7380128049802677</v>
      </c>
    </row>
    <row r="3" spans="1:36" ht="16.5" x14ac:dyDescent="0.45">
      <c r="A3" s="1" t="s">
        <v>54</v>
      </c>
      <c r="B3" s="1">
        <v>2</v>
      </c>
    </row>
    <row r="4" spans="1:36" ht="17.5" x14ac:dyDescent="0.45">
      <c r="A4" s="1" t="s">
        <v>55</v>
      </c>
      <c r="B4" s="1">
        <f>1/B2</f>
        <v>0.36522838687279507</v>
      </c>
    </row>
    <row r="8" spans="1:36" x14ac:dyDescent="0.35">
      <c r="A8" s="2" t="s">
        <v>60</v>
      </c>
      <c r="K8" s="2" t="s">
        <v>59</v>
      </c>
    </row>
    <row r="10" spans="1:36" x14ac:dyDescent="0.35">
      <c r="A10" s="1" t="s">
        <v>57</v>
      </c>
      <c r="B10" s="1" t="s">
        <v>58</v>
      </c>
      <c r="C10" s="1" t="str">
        <f t="shared" ref="C10:F24" si="0">AA10</f>
        <v>pe_atom</v>
      </c>
      <c r="D10" s="1" t="str">
        <f t="shared" si="0"/>
        <v>ebond_atom</v>
      </c>
      <c r="E10" s="1" t="str">
        <f t="shared" si="0"/>
        <v>eangle_atom</v>
      </c>
      <c r="F10" s="1" t="str">
        <f t="shared" si="0"/>
        <v>edihed_atom</v>
      </c>
      <c r="G10" s="1" t="s">
        <v>3</v>
      </c>
      <c r="H10" s="1" t="s">
        <v>61</v>
      </c>
      <c r="I10" s="1" t="s">
        <v>62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Q10" s="1" t="s">
        <v>6</v>
      </c>
      <c r="R10" s="1" t="s">
        <v>7</v>
      </c>
      <c r="S10" s="1" t="s">
        <v>8</v>
      </c>
      <c r="T10" s="1" t="s">
        <v>9</v>
      </c>
      <c r="U10" s="1" t="s">
        <v>10</v>
      </c>
      <c r="V10" s="1" t="s">
        <v>11</v>
      </c>
      <c r="W10" s="1" t="s">
        <v>12</v>
      </c>
      <c r="X10" s="1" t="s">
        <v>13</v>
      </c>
      <c r="Y10" s="1" t="s">
        <v>14</v>
      </c>
      <c r="Z10" s="1" t="s">
        <v>15</v>
      </c>
      <c r="AA10" s="1" t="s">
        <v>1</v>
      </c>
      <c r="AB10" s="1" t="s">
        <v>63</v>
      </c>
      <c r="AC10" s="1" t="s">
        <v>64</v>
      </c>
      <c r="AD10" s="1" t="s">
        <v>65</v>
      </c>
      <c r="AE10" s="1" t="s">
        <v>16</v>
      </c>
      <c r="AF10" s="1" t="s">
        <v>17</v>
      </c>
      <c r="AG10" s="1" t="s">
        <v>18</v>
      </c>
      <c r="AH10" s="1" t="s">
        <v>19</v>
      </c>
      <c r="AI10" s="1" t="s">
        <v>20</v>
      </c>
      <c r="AJ10" s="1" t="s">
        <v>21</v>
      </c>
    </row>
    <row r="11" spans="1:36" x14ac:dyDescent="0.35">
      <c r="A11" s="1">
        <f>S11</f>
        <v>2.0944067412214</v>
      </c>
      <c r="B11" s="1">
        <f>Y11/(Q11*$B$1*3)</f>
        <v>0.96855857159309833</v>
      </c>
      <c r="C11" s="1">
        <f t="shared" si="0"/>
        <v>6.5908988727628501E-2</v>
      </c>
      <c r="D11" s="1">
        <f t="shared" si="0"/>
        <v>1.6607791570748701E-28</v>
      </c>
      <c r="E11" s="1">
        <f t="shared" si="0"/>
        <v>2.98411247270133E-2</v>
      </c>
      <c r="F11" s="1">
        <f t="shared" si="0"/>
        <v>3.6067864000615103E-2</v>
      </c>
      <c r="G11" s="1">
        <f t="shared" ref="G11:G39" si="1">2/$B$2*C11*S11^2</f>
        <v>0.21118410284312158</v>
      </c>
      <c r="H11" s="1">
        <f>$C$1*SQRT(P11^2)/(2*PI())</f>
        <v>2.0010482259333942</v>
      </c>
      <c r="I11" s="1">
        <f>A11/H11</f>
        <v>1.0466548052556097</v>
      </c>
      <c r="K11" s="1" t="s">
        <v>22</v>
      </c>
      <c r="L11" s="1">
        <v>6.5908988727628501E-2</v>
      </c>
      <c r="M11" s="1">
        <v>6.5908988727628501E-2</v>
      </c>
      <c r="N11" s="1">
        <v>0.211184102843121</v>
      </c>
      <c r="O11" s="1" t="s">
        <v>23</v>
      </c>
      <c r="P11" s="1">
        <v>5</v>
      </c>
      <c r="Q11" s="1">
        <v>2</v>
      </c>
      <c r="R11" s="1">
        <v>0</v>
      </c>
      <c r="S11" s="1">
        <v>2.0944067412214</v>
      </c>
      <c r="T11" s="1">
        <v>40</v>
      </c>
      <c r="U11" s="1">
        <v>60</v>
      </c>
      <c r="V11" s="1">
        <v>120</v>
      </c>
      <c r="W11" s="1">
        <v>240</v>
      </c>
      <c r="X11" s="1">
        <v>12.470765815</v>
      </c>
      <c r="Y11" s="1">
        <v>8.4369200054331603</v>
      </c>
      <c r="Z11" s="1">
        <v>33.969568047000003</v>
      </c>
      <c r="AA11" s="1">
        <v>6.5908988727628501E-2</v>
      </c>
      <c r="AB11" s="1">
        <v>1.6607791570748701E-28</v>
      </c>
      <c r="AC11" s="1">
        <v>2.98411247270133E-2</v>
      </c>
      <c r="AD11" s="1">
        <v>3.6067864000615103E-2</v>
      </c>
      <c r="AE11" s="1">
        <v>-2.64749586067455E-9</v>
      </c>
      <c r="AF11" s="1">
        <v>-7.1828118061653402E-8</v>
      </c>
      <c r="AG11" s="1">
        <v>1.79331496437454E-9</v>
      </c>
      <c r="AH11" s="1">
        <v>-1.80789647893285E-10</v>
      </c>
      <c r="AI11" s="1">
        <v>9.5514974993423306E-9</v>
      </c>
      <c r="AJ11" s="1">
        <v>-9.9825259992507992E-10</v>
      </c>
    </row>
    <row r="12" spans="1:36" x14ac:dyDescent="0.35">
      <c r="A12" s="1">
        <f t="shared" ref="A12:A39" si="2">S12</f>
        <v>2.47937743122653</v>
      </c>
      <c r="B12" s="1">
        <f t="shared" ref="B12:B24" si="3">Y12/(Q12*$B$1*3)</f>
        <v>0.97829941732979531</v>
      </c>
      <c r="C12" s="1">
        <f t="shared" si="0"/>
        <v>4.2082730484561702E-2</v>
      </c>
      <c r="D12" s="1">
        <f t="shared" si="0"/>
        <v>6.8959398205075602E-29</v>
      </c>
      <c r="E12" s="1">
        <f t="shared" si="0"/>
        <v>1.3871339206205599E-2</v>
      </c>
      <c r="F12" s="1">
        <f t="shared" si="0"/>
        <v>2.8211391278356101E-2</v>
      </c>
      <c r="G12" s="1">
        <f t="shared" si="1"/>
        <v>0.18896602120988479</v>
      </c>
      <c r="H12" s="1">
        <f t="shared" ref="H12:H24" si="4">$C$1*SQRT(P12^2)/(2*PI())</f>
        <v>2.4012578711200732</v>
      </c>
      <c r="I12" s="1">
        <f t="shared" ref="I12:I39" si="5">A12/H12</f>
        <v>1.0325327658665904</v>
      </c>
      <c r="K12" s="1" t="s">
        <v>24</v>
      </c>
      <c r="L12" s="1">
        <v>4.2082730484561702E-2</v>
      </c>
      <c r="M12" s="1">
        <v>4.2082730484561702E-2</v>
      </c>
      <c r="N12" s="1">
        <v>0.18896602120988601</v>
      </c>
      <c r="O12" s="1" t="s">
        <v>23</v>
      </c>
      <c r="P12" s="1">
        <v>6</v>
      </c>
      <c r="Q12" s="1">
        <v>2</v>
      </c>
      <c r="R12" s="1">
        <v>0</v>
      </c>
      <c r="S12" s="1">
        <v>2.47937743122653</v>
      </c>
      <c r="T12" s="1">
        <v>48</v>
      </c>
      <c r="U12" s="1">
        <v>72</v>
      </c>
      <c r="V12" s="1">
        <v>144</v>
      </c>
      <c r="W12" s="1">
        <v>288</v>
      </c>
      <c r="X12" s="1">
        <v>14.964918978</v>
      </c>
      <c r="Y12" s="1">
        <v>8.5217705644763804</v>
      </c>
      <c r="Z12" s="1">
        <v>34.763481657</v>
      </c>
      <c r="AA12" s="1">
        <v>4.2082730484561702E-2</v>
      </c>
      <c r="AB12" s="1">
        <v>6.8959398205075602E-29</v>
      </c>
      <c r="AC12" s="1">
        <v>1.3871339206205599E-2</v>
      </c>
      <c r="AD12" s="1">
        <v>2.8211391278356101E-2</v>
      </c>
      <c r="AE12" s="1">
        <v>-5.8582199092581603E-10</v>
      </c>
      <c r="AF12" s="1">
        <v>1.18161690384001E-8</v>
      </c>
      <c r="AG12" s="1">
        <v>7.9887986976847905E-10</v>
      </c>
      <c r="AH12" s="1">
        <v>2.4110932691313302E-9</v>
      </c>
      <c r="AI12" s="1">
        <v>-3.25684308001223E-9</v>
      </c>
      <c r="AJ12" s="1">
        <v>2.2371747451201699E-9</v>
      </c>
    </row>
    <row r="13" spans="1:36" x14ac:dyDescent="0.35">
      <c r="A13" s="1">
        <f t="shared" si="2"/>
        <v>2.8684694791340601</v>
      </c>
      <c r="B13" s="1">
        <f t="shared" si="3"/>
        <v>0.98416084076259014</v>
      </c>
      <c r="C13" s="1">
        <f t="shared" si="0"/>
        <v>2.9603887684913299E-2</v>
      </c>
      <c r="D13" s="1">
        <f t="shared" si="0"/>
        <v>1.6687991245861399E-24</v>
      </c>
      <c r="E13" s="1">
        <f t="shared" si="0"/>
        <v>7.32326718807384E-3</v>
      </c>
      <c r="F13" s="1">
        <f t="shared" si="0"/>
        <v>2.2280620496839501E-2</v>
      </c>
      <c r="G13" s="1">
        <f t="shared" si="1"/>
        <v>0.17792776980770497</v>
      </c>
      <c r="H13" s="1">
        <f t="shared" si="4"/>
        <v>2.8014675163067517</v>
      </c>
      <c r="I13" s="1">
        <f t="shared" si="5"/>
        <v>1.0239167373661497</v>
      </c>
      <c r="K13" s="1" t="s">
        <v>25</v>
      </c>
      <c r="L13" s="1">
        <v>2.9603887684913299E-2</v>
      </c>
      <c r="M13" s="1">
        <v>2.9603887684913299E-2</v>
      </c>
      <c r="N13" s="1">
        <v>0.177927769807706</v>
      </c>
      <c r="O13" s="1" t="s">
        <v>23</v>
      </c>
      <c r="P13" s="1">
        <v>7</v>
      </c>
      <c r="Q13" s="1">
        <v>2</v>
      </c>
      <c r="R13" s="1">
        <v>0</v>
      </c>
      <c r="S13" s="1">
        <v>2.8684694791340601</v>
      </c>
      <c r="T13" s="1">
        <v>56</v>
      </c>
      <c r="U13" s="1">
        <v>84</v>
      </c>
      <c r="V13" s="1">
        <v>168</v>
      </c>
      <c r="W13" s="1">
        <v>336</v>
      </c>
      <c r="X13" s="1">
        <v>17.459072141</v>
      </c>
      <c r="Y13" s="1">
        <v>8.5728282517147694</v>
      </c>
      <c r="Z13" s="1">
        <v>35.557395266</v>
      </c>
      <c r="AA13" s="1">
        <v>2.9603887684913299E-2</v>
      </c>
      <c r="AB13" s="1">
        <v>1.6687991245861399E-24</v>
      </c>
      <c r="AC13" s="1">
        <v>7.32326718807384E-3</v>
      </c>
      <c r="AD13" s="1">
        <v>2.2280620496839501E-2</v>
      </c>
      <c r="AE13" s="1">
        <v>-3.8719200806291597E-9</v>
      </c>
      <c r="AF13" s="1">
        <v>9.76008609260021E-6</v>
      </c>
      <c r="AG13" s="1">
        <v>8.7468790035084799E-10</v>
      </c>
      <c r="AH13" s="1">
        <v>-3.77685459349757E-10</v>
      </c>
      <c r="AI13" s="1">
        <v>8.9490485530630498E-10</v>
      </c>
      <c r="AJ13" s="1">
        <v>-9.70250116026386E-10</v>
      </c>
    </row>
    <row r="14" spans="1:36" x14ac:dyDescent="0.35">
      <c r="A14" s="1">
        <f t="shared" si="2"/>
        <v>3.26028021701782</v>
      </c>
      <c r="B14" s="1">
        <f t="shared" si="3"/>
        <v>0.98793917169797274</v>
      </c>
      <c r="C14" s="1">
        <f t="shared" si="0"/>
        <v>2.2113494584688399E-2</v>
      </c>
      <c r="D14" s="1">
        <f t="shared" si="0"/>
        <v>8.2312506536481402E-24</v>
      </c>
      <c r="E14" s="1">
        <f t="shared" si="0"/>
        <v>4.2320658329379202E-3</v>
      </c>
      <c r="F14" s="1">
        <f t="shared" si="0"/>
        <v>1.7881428751750399E-2</v>
      </c>
      <c r="G14" s="1">
        <f t="shared" si="1"/>
        <v>0.17169662467787816</v>
      </c>
      <c r="H14" s="1">
        <f t="shared" si="4"/>
        <v>3.2016771614934307</v>
      </c>
      <c r="I14" s="1">
        <f t="shared" si="5"/>
        <v>1.0183038615601874</v>
      </c>
      <c r="K14" s="1" t="s">
        <v>26</v>
      </c>
      <c r="L14" s="1">
        <v>2.2113494584688399E-2</v>
      </c>
      <c r="M14" s="1">
        <v>2.2113494584688399E-2</v>
      </c>
      <c r="N14" s="1">
        <v>0.171696624677878</v>
      </c>
      <c r="O14" s="1" t="s">
        <v>23</v>
      </c>
      <c r="P14" s="1">
        <v>8</v>
      </c>
      <c r="Q14" s="1">
        <v>2</v>
      </c>
      <c r="R14" s="1">
        <v>0</v>
      </c>
      <c r="S14" s="1">
        <v>3.26028021701782</v>
      </c>
      <c r="T14" s="1">
        <v>64</v>
      </c>
      <c r="U14" s="1">
        <v>96</v>
      </c>
      <c r="V14" s="1">
        <v>192</v>
      </c>
      <c r="W14" s="1">
        <v>384</v>
      </c>
      <c r="X14" s="1">
        <v>19.953225304</v>
      </c>
      <c r="Y14" s="1">
        <v>8.6057405368266995</v>
      </c>
      <c r="Z14" s="1">
        <v>36.351308875999997</v>
      </c>
      <c r="AA14" s="1">
        <v>2.2113494584688399E-2</v>
      </c>
      <c r="AB14" s="1">
        <v>8.2312506536481402E-24</v>
      </c>
      <c r="AC14" s="1">
        <v>4.2320658329379202E-3</v>
      </c>
      <c r="AD14" s="1">
        <v>1.7881428751750399E-2</v>
      </c>
      <c r="AE14" s="1">
        <v>-1.2327249730547601E-10</v>
      </c>
      <c r="AF14" s="1">
        <v>-2.1649005135130401E-5</v>
      </c>
      <c r="AG14" s="1">
        <v>-1.8848261247673401E-9</v>
      </c>
      <c r="AH14" s="1">
        <v>-3.7229394833551101E-10</v>
      </c>
      <c r="AI14" s="1">
        <v>5.4035078410264498E-10</v>
      </c>
      <c r="AJ14" s="1">
        <v>2.26927575134293E-11</v>
      </c>
    </row>
    <row r="15" spans="1:36" x14ac:dyDescent="0.35">
      <c r="A15" s="1">
        <f t="shared" si="2"/>
        <v>3.6539435938352498</v>
      </c>
      <c r="B15" s="1">
        <f t="shared" si="3"/>
        <v>0.99051146191363493</v>
      </c>
      <c r="C15" s="1">
        <f t="shared" si="0"/>
        <v>1.7210235482194799E-2</v>
      </c>
      <c r="D15" s="1">
        <f t="shared" si="0"/>
        <v>1.1675935392277401E-25</v>
      </c>
      <c r="E15" s="1">
        <f t="shared" si="0"/>
        <v>2.6166951322262998E-3</v>
      </c>
      <c r="F15" s="1">
        <f t="shared" si="0"/>
        <v>1.4593540349968501E-2</v>
      </c>
      <c r="G15" s="1">
        <f t="shared" si="1"/>
        <v>0.16784368703420627</v>
      </c>
      <c r="H15" s="1">
        <f t="shared" si="4"/>
        <v>3.6018868066801097</v>
      </c>
      <c r="I15" s="1">
        <f t="shared" si="5"/>
        <v>1.0144526438361681</v>
      </c>
      <c r="K15" s="1" t="s">
        <v>27</v>
      </c>
      <c r="L15" s="1">
        <v>1.7210235482194799E-2</v>
      </c>
      <c r="M15" s="1">
        <v>1.7210235482194702E-2</v>
      </c>
      <c r="N15" s="1">
        <v>0.16784368703420599</v>
      </c>
      <c r="O15" s="1" t="s">
        <v>23</v>
      </c>
      <c r="P15" s="1">
        <v>9</v>
      </c>
      <c r="Q15" s="1">
        <v>2</v>
      </c>
      <c r="R15" s="1">
        <v>0</v>
      </c>
      <c r="S15" s="1">
        <v>3.6539435938352498</v>
      </c>
      <c r="T15" s="1">
        <v>72</v>
      </c>
      <c r="U15" s="1">
        <v>108</v>
      </c>
      <c r="V15" s="1">
        <v>216</v>
      </c>
      <c r="W15" s="1">
        <v>432</v>
      </c>
      <c r="X15" s="1">
        <v>22.447378467</v>
      </c>
      <c r="Y15" s="1">
        <v>8.62814724243729</v>
      </c>
      <c r="Z15" s="1">
        <v>37.145222484999998</v>
      </c>
      <c r="AA15" s="1">
        <v>1.7210235482194799E-2</v>
      </c>
      <c r="AB15" s="1">
        <v>1.1675935392277401E-25</v>
      </c>
      <c r="AC15" s="1">
        <v>2.6166951322262998E-3</v>
      </c>
      <c r="AD15" s="1">
        <v>1.4593540349968501E-2</v>
      </c>
      <c r="AE15" s="1">
        <v>7.9580374297969202E-10</v>
      </c>
      <c r="AF15" s="1">
        <v>-2.5768088461214198E-6</v>
      </c>
      <c r="AG15" s="1">
        <v>1.1778630125463999E-9</v>
      </c>
      <c r="AH15" s="1">
        <v>-1.0383074838303401E-10</v>
      </c>
      <c r="AI15" s="1">
        <v>2.76391923831915E-9</v>
      </c>
      <c r="AJ15" s="1">
        <v>-4.1530146825778598E-10</v>
      </c>
    </row>
    <row r="16" spans="1:36" x14ac:dyDescent="0.35">
      <c r="A16" s="1">
        <f t="shared" si="2"/>
        <v>4.04891563212737</v>
      </c>
      <c r="B16" s="1">
        <f t="shared" si="3"/>
        <v>0.99234019054030065</v>
      </c>
      <c r="C16" s="1">
        <f t="shared" si="0"/>
        <v>1.38034579349558E-2</v>
      </c>
      <c r="D16" s="1">
        <f t="shared" si="0"/>
        <v>7.6923554672239197E-25</v>
      </c>
      <c r="E16" s="1">
        <f t="shared" si="0"/>
        <v>1.70514304626834E-3</v>
      </c>
      <c r="F16" s="1">
        <f t="shared" si="0"/>
        <v>1.2098314888687499E-2</v>
      </c>
      <c r="G16" s="1">
        <f t="shared" si="1"/>
        <v>0.16529505894508165</v>
      </c>
      <c r="H16" s="1">
        <f t="shared" si="4"/>
        <v>4.0020964518667883</v>
      </c>
      <c r="I16" s="1">
        <f t="shared" si="5"/>
        <v>1.0116986636438368</v>
      </c>
      <c r="K16" s="1" t="s">
        <v>28</v>
      </c>
      <c r="L16" s="1">
        <v>1.38034579349558E-2</v>
      </c>
      <c r="M16" s="1">
        <v>1.38034579349558E-2</v>
      </c>
      <c r="N16" s="1">
        <v>0.16529505894508301</v>
      </c>
      <c r="O16" s="1" t="s">
        <v>23</v>
      </c>
      <c r="P16" s="1">
        <v>10</v>
      </c>
      <c r="Q16" s="1">
        <v>2</v>
      </c>
      <c r="R16" s="1">
        <v>0</v>
      </c>
      <c r="S16" s="1">
        <v>4.04891563212737</v>
      </c>
      <c r="T16" s="1">
        <v>80</v>
      </c>
      <c r="U16" s="1">
        <v>120</v>
      </c>
      <c r="V16" s="1">
        <v>240</v>
      </c>
      <c r="W16" s="1">
        <v>480</v>
      </c>
      <c r="X16" s="1">
        <v>24.94153163</v>
      </c>
      <c r="Y16" s="1">
        <v>8.64407693175845</v>
      </c>
      <c r="Z16" s="1">
        <v>37.939136093999998</v>
      </c>
      <c r="AA16" s="1">
        <v>1.38034579349558E-2</v>
      </c>
      <c r="AB16" s="1">
        <v>7.6923554672239197E-25</v>
      </c>
      <c r="AC16" s="1">
        <v>1.70514304626834E-3</v>
      </c>
      <c r="AD16" s="1">
        <v>1.2098314888687499E-2</v>
      </c>
      <c r="AE16" s="1">
        <v>9.0136416889757705E-10</v>
      </c>
      <c r="AF16" s="1">
        <v>-6.6084572165880604E-6</v>
      </c>
      <c r="AG16" s="1">
        <v>-6.8396420687971697E-10</v>
      </c>
      <c r="AH16" s="1">
        <v>6.3381933222323598E-11</v>
      </c>
      <c r="AI16" s="1">
        <v>3.3726232782640801E-10</v>
      </c>
      <c r="AJ16" s="1">
        <v>-6.5971970656670397E-10</v>
      </c>
    </row>
    <row r="17" spans="1:36" x14ac:dyDescent="0.35">
      <c r="A17" s="1">
        <f t="shared" si="2"/>
        <v>4.4448427419481797</v>
      </c>
      <c r="B17" s="1">
        <f t="shared" si="3"/>
        <v>0.99368638429182177</v>
      </c>
      <c r="C17" s="1">
        <f t="shared" si="0"/>
        <v>1.1330878481913401E-2</v>
      </c>
      <c r="D17" s="1">
        <f t="shared" si="0"/>
        <v>2.0587816795202E-24</v>
      </c>
      <c r="E17" s="1">
        <f t="shared" si="0"/>
        <v>1.1588315133736901E-3</v>
      </c>
      <c r="F17" s="1">
        <f t="shared" si="0"/>
        <v>1.0172046968539799E-2</v>
      </c>
      <c r="G17" s="1">
        <f t="shared" si="1"/>
        <v>0.16352000936566916</v>
      </c>
      <c r="H17" s="1">
        <f t="shared" si="4"/>
        <v>4.4023060970534669</v>
      </c>
      <c r="I17" s="1">
        <f t="shared" si="5"/>
        <v>1.0096623551286412</v>
      </c>
      <c r="K17" s="1" t="s">
        <v>29</v>
      </c>
      <c r="L17" s="1">
        <v>1.1330878481913401E-2</v>
      </c>
      <c r="M17" s="1">
        <v>1.1330878481913401E-2</v>
      </c>
      <c r="N17" s="1">
        <v>0.16352000936566999</v>
      </c>
      <c r="O17" s="1" t="s">
        <v>23</v>
      </c>
      <c r="P17" s="1">
        <v>11</v>
      </c>
      <c r="Q17" s="1">
        <v>2</v>
      </c>
      <c r="R17" s="1">
        <v>0</v>
      </c>
      <c r="S17" s="1">
        <v>4.4448427419481797</v>
      </c>
      <c r="T17" s="1">
        <v>88</v>
      </c>
      <c r="U17" s="1">
        <v>132</v>
      </c>
      <c r="V17" s="1">
        <v>264</v>
      </c>
      <c r="W17" s="1">
        <v>528</v>
      </c>
      <c r="X17" s="1">
        <v>27.435684793</v>
      </c>
      <c r="Y17" s="1">
        <v>8.6558033562891996</v>
      </c>
      <c r="Z17" s="1">
        <v>38.733049704000003</v>
      </c>
      <c r="AA17" s="1">
        <v>1.1330878481913401E-2</v>
      </c>
      <c r="AB17" s="1">
        <v>2.0587816795202E-24</v>
      </c>
      <c r="AC17" s="1">
        <v>1.1588315133736901E-3</v>
      </c>
      <c r="AD17" s="1">
        <v>1.0172046968539799E-2</v>
      </c>
      <c r="AE17" s="1">
        <v>5.2338252970210497E-10</v>
      </c>
      <c r="AF17" s="1">
        <v>1.08074095595721E-5</v>
      </c>
      <c r="AG17" s="1">
        <v>2.3163656144597599E-10</v>
      </c>
      <c r="AH17" s="1">
        <v>-7.28484228883612E-10</v>
      </c>
      <c r="AI17" s="1">
        <v>-2.0919372826679201E-9</v>
      </c>
      <c r="AJ17" s="1">
        <v>-6.7222675130172799E-10</v>
      </c>
    </row>
    <row r="18" spans="1:36" x14ac:dyDescent="0.35">
      <c r="A18" s="1">
        <f t="shared" si="2"/>
        <v>4.8414868265841999</v>
      </c>
      <c r="B18" s="1">
        <f t="shared" si="3"/>
        <v>0.99470601493841448</v>
      </c>
      <c r="C18" s="1">
        <f t="shared" si="0"/>
        <v>9.4751545843552096E-3</v>
      </c>
      <c r="D18" s="1">
        <f t="shared" si="0"/>
        <v>4.9103432824899101E-29</v>
      </c>
      <c r="E18" s="1">
        <f t="shared" si="0"/>
        <v>8.15135785233115E-4</v>
      </c>
      <c r="F18" s="1">
        <f t="shared" si="0"/>
        <v>8.6600187991221003E-3</v>
      </c>
      <c r="G18" s="1">
        <f t="shared" si="1"/>
        <v>0.16223267674941044</v>
      </c>
      <c r="H18" s="1">
        <f t="shared" si="4"/>
        <v>4.8025157422401463</v>
      </c>
      <c r="I18" s="1">
        <f t="shared" si="5"/>
        <v>1.0081147228735321</v>
      </c>
      <c r="K18" s="1" t="s">
        <v>30</v>
      </c>
      <c r="L18" s="1">
        <v>9.4751545843552096E-3</v>
      </c>
      <c r="M18" s="1">
        <v>9.4751545843552096E-3</v>
      </c>
      <c r="N18" s="1">
        <v>0.16223267674941</v>
      </c>
      <c r="O18" s="1" t="s">
        <v>23</v>
      </c>
      <c r="P18" s="1">
        <v>12</v>
      </c>
      <c r="Q18" s="1">
        <v>2</v>
      </c>
      <c r="R18" s="1">
        <v>0</v>
      </c>
      <c r="S18" s="1">
        <v>4.8414868265841999</v>
      </c>
      <c r="T18" s="1">
        <v>96</v>
      </c>
      <c r="U18" s="1">
        <v>144</v>
      </c>
      <c r="V18" s="1">
        <v>288</v>
      </c>
      <c r="W18" s="1">
        <v>576</v>
      </c>
      <c r="X18" s="1">
        <v>29.929837956</v>
      </c>
      <c r="Y18" s="1">
        <v>8.6646851549255395</v>
      </c>
      <c r="Z18" s="1">
        <v>39.526963313000003</v>
      </c>
      <c r="AA18" s="1">
        <v>9.4751545843552096E-3</v>
      </c>
      <c r="AB18" s="1">
        <v>4.9103432824899101E-29</v>
      </c>
      <c r="AC18" s="1">
        <v>8.15135785233115E-4</v>
      </c>
      <c r="AD18" s="1">
        <v>8.6600187991221003E-3</v>
      </c>
      <c r="AE18" s="1">
        <v>1.4764086985731599E-10</v>
      </c>
      <c r="AF18" s="1">
        <v>-2.5094146546642701E-8</v>
      </c>
      <c r="AG18" s="1">
        <v>2.7045200922062601E-9</v>
      </c>
      <c r="AH18" s="1">
        <v>1.19067067217211E-9</v>
      </c>
      <c r="AI18" s="1">
        <v>-1.2180516471970301E-10</v>
      </c>
      <c r="AJ18" s="1">
        <v>1.3089141185379499E-9</v>
      </c>
    </row>
    <row r="19" spans="1:36" x14ac:dyDescent="0.35">
      <c r="A19" s="1">
        <f t="shared" si="2"/>
        <v>5.2386823005734398</v>
      </c>
      <c r="B19" s="1">
        <f t="shared" si="3"/>
        <v>0.9954968185775509</v>
      </c>
      <c r="C19" s="1">
        <f t="shared" si="0"/>
        <v>8.0447054945174592E-3</v>
      </c>
      <c r="D19" s="1">
        <f t="shared" si="0"/>
        <v>7.8589841015086397E-29</v>
      </c>
      <c r="E19" s="1">
        <f t="shared" si="0"/>
        <v>5.9008905145903096E-4</v>
      </c>
      <c r="F19" s="1">
        <f t="shared" si="0"/>
        <v>7.4546164430584301E-3</v>
      </c>
      <c r="G19" s="1">
        <f t="shared" si="1"/>
        <v>0.16126822042099956</v>
      </c>
      <c r="H19" s="1">
        <f t="shared" si="4"/>
        <v>5.2027253874268258</v>
      </c>
      <c r="I19" s="1">
        <f t="shared" si="5"/>
        <v>1.006911168756573</v>
      </c>
      <c r="K19" s="1" t="s">
        <v>31</v>
      </c>
      <c r="L19" s="1">
        <v>8.0447054945174592E-3</v>
      </c>
      <c r="M19" s="1">
        <v>8.0447054945174592E-3</v>
      </c>
      <c r="N19" s="1">
        <v>0.161268220421</v>
      </c>
      <c r="O19" s="1" t="s">
        <v>23</v>
      </c>
      <c r="P19" s="1">
        <v>13</v>
      </c>
      <c r="Q19" s="1">
        <v>2</v>
      </c>
      <c r="R19" s="1">
        <v>0</v>
      </c>
      <c r="S19" s="1">
        <v>5.2386823005734398</v>
      </c>
      <c r="T19" s="1">
        <v>104</v>
      </c>
      <c r="U19" s="1">
        <v>156</v>
      </c>
      <c r="V19" s="1">
        <v>312</v>
      </c>
      <c r="W19" s="1">
        <v>624</v>
      </c>
      <c r="X19" s="1">
        <v>32.423991119</v>
      </c>
      <c r="Y19" s="1">
        <v>8.6715736872653295</v>
      </c>
      <c r="Z19" s="1">
        <v>40.320876923</v>
      </c>
      <c r="AA19" s="1">
        <v>8.0447054945174592E-3</v>
      </c>
      <c r="AB19" s="1">
        <v>7.8589841015086397E-29</v>
      </c>
      <c r="AC19" s="1">
        <v>5.9008905145903096E-4</v>
      </c>
      <c r="AD19" s="1">
        <v>7.4546164430584301E-3</v>
      </c>
      <c r="AE19" s="1">
        <v>-5.7491100286290202E-10</v>
      </c>
      <c r="AF19" s="1">
        <v>-5.1280163537342199E-8</v>
      </c>
      <c r="AG19" s="1">
        <v>-1.9815845818072298E-9</v>
      </c>
      <c r="AH19" s="1">
        <v>-8.5719418341663697E-10</v>
      </c>
      <c r="AI19" s="1">
        <v>-2.7179391604933803E-10</v>
      </c>
      <c r="AJ19" s="1">
        <v>8.9360307185017796E-12</v>
      </c>
    </row>
    <row r="20" spans="1:36" x14ac:dyDescent="0.35">
      <c r="A20" s="1">
        <f t="shared" si="2"/>
        <v>8.0275234814493004</v>
      </c>
      <c r="B20" s="1">
        <f t="shared" si="3"/>
        <v>0.99810882836400805</v>
      </c>
      <c r="C20" s="1">
        <f t="shared" si="0"/>
        <v>3.3628566352474701E-3</v>
      </c>
      <c r="D20" s="1">
        <f t="shared" si="0"/>
        <v>3.1854995146150602E-25</v>
      </c>
      <c r="E20" s="1">
        <f t="shared" si="0"/>
        <v>1.04335619322314E-4</v>
      </c>
      <c r="F20" s="1">
        <f t="shared" si="0"/>
        <v>3.25852101592516E-3</v>
      </c>
      <c r="G20" s="1">
        <f t="shared" si="1"/>
        <v>0.15829457928201024</v>
      </c>
      <c r="H20" s="1">
        <f t="shared" si="4"/>
        <v>8.0041929037335766</v>
      </c>
      <c r="I20" s="1">
        <f t="shared" si="5"/>
        <v>1.0029147945328556</v>
      </c>
      <c r="K20" s="1" t="s">
        <v>32</v>
      </c>
      <c r="L20" s="1">
        <v>3.3628566352474701E-3</v>
      </c>
      <c r="M20" s="1">
        <v>3.3628566352474701E-3</v>
      </c>
      <c r="N20" s="1">
        <v>0.15829457928200999</v>
      </c>
      <c r="O20" s="1" t="s">
        <v>23</v>
      </c>
      <c r="P20" s="1">
        <v>20</v>
      </c>
      <c r="Q20" s="1">
        <v>2</v>
      </c>
      <c r="R20" s="1">
        <v>0</v>
      </c>
      <c r="S20" s="1">
        <v>8.0275234814493004</v>
      </c>
      <c r="T20" s="1">
        <v>160</v>
      </c>
      <c r="U20" s="1">
        <v>240</v>
      </c>
      <c r="V20" s="1">
        <v>480</v>
      </c>
      <c r="W20" s="1">
        <v>960</v>
      </c>
      <c r="X20" s="1">
        <v>49.88306326</v>
      </c>
      <c r="Y20" s="1">
        <v>8.6943263821132</v>
      </c>
      <c r="Z20" s="1">
        <v>45.878272189</v>
      </c>
      <c r="AA20" s="1">
        <v>3.3628566352474701E-3</v>
      </c>
      <c r="AB20" s="1">
        <v>3.1854995146150602E-25</v>
      </c>
      <c r="AC20" s="1">
        <v>1.04335619322314E-4</v>
      </c>
      <c r="AD20" s="1">
        <v>3.25852101592516E-3</v>
      </c>
      <c r="AE20" s="1">
        <v>3.2052397129051999E-10</v>
      </c>
      <c r="AF20" s="1">
        <v>-4.2445746795504496E-6</v>
      </c>
      <c r="AG20" s="1">
        <v>-7.2276822572836699E-10</v>
      </c>
      <c r="AH20" s="1">
        <v>-1.38934734836421E-11</v>
      </c>
      <c r="AI20" s="1">
        <v>-2.1617232208808101E-11</v>
      </c>
      <c r="AJ20" s="1">
        <v>2.9197762551889399E-10</v>
      </c>
    </row>
    <row r="21" spans="1:36" x14ac:dyDescent="0.35">
      <c r="A21" s="1">
        <f t="shared" si="2"/>
        <v>16.020037733969499</v>
      </c>
      <c r="B21" s="1">
        <f t="shared" si="3"/>
        <v>0.99952888057134137</v>
      </c>
      <c r="C21" s="1">
        <f t="shared" si="0"/>
        <v>8.3650294458285598E-4</v>
      </c>
      <c r="D21" s="1">
        <f t="shared" si="0"/>
        <v>7.3123261485638198E-24</v>
      </c>
      <c r="E21" s="1">
        <f t="shared" si="0"/>
        <v>6.4877027083941802E-6</v>
      </c>
      <c r="F21" s="1">
        <f t="shared" si="0"/>
        <v>8.30015241874462E-4</v>
      </c>
      <c r="G21" s="1">
        <f t="shared" si="1"/>
        <v>0.15681552784461458</v>
      </c>
      <c r="H21" s="1">
        <f t="shared" si="4"/>
        <v>16.008385807467153</v>
      </c>
      <c r="I21" s="1">
        <f t="shared" si="5"/>
        <v>1.0007278639234762</v>
      </c>
      <c r="K21" s="1" t="s">
        <v>33</v>
      </c>
      <c r="L21" s="1">
        <v>8.3650294458285598E-4</v>
      </c>
      <c r="M21" s="1">
        <v>8.3650294458285197E-4</v>
      </c>
      <c r="N21" s="1">
        <v>0.156815527844614</v>
      </c>
      <c r="O21" s="1" t="s">
        <v>23</v>
      </c>
      <c r="P21" s="1">
        <v>40</v>
      </c>
      <c r="Q21" s="1">
        <v>2</v>
      </c>
      <c r="R21" s="1">
        <v>0</v>
      </c>
      <c r="S21" s="1">
        <v>16.020037733969499</v>
      </c>
      <c r="T21" s="1">
        <v>320</v>
      </c>
      <c r="U21" s="1">
        <v>480</v>
      </c>
      <c r="V21" s="1">
        <v>960</v>
      </c>
      <c r="W21" s="1">
        <v>1920</v>
      </c>
      <c r="X21" s="1">
        <v>99.76612652</v>
      </c>
      <c r="Y21" s="1">
        <v>8.7066961728808394</v>
      </c>
      <c r="Z21" s="1">
        <v>61.756544378000001</v>
      </c>
      <c r="AA21" s="1">
        <v>8.3650294458285598E-4</v>
      </c>
      <c r="AB21" s="1">
        <v>7.3123261485638198E-24</v>
      </c>
      <c r="AC21" s="1">
        <v>6.4877027083941802E-6</v>
      </c>
      <c r="AD21" s="1">
        <v>8.30015241874462E-4</v>
      </c>
      <c r="AE21" s="1">
        <v>-1.074841253209E-5</v>
      </c>
      <c r="AF21" s="1">
        <v>9.3775316023672799E-6</v>
      </c>
      <c r="AG21" s="1">
        <v>-1.0688705737218301E-5</v>
      </c>
      <c r="AH21" s="1">
        <v>-2.2557861553298201E-9</v>
      </c>
      <c r="AI21" s="1">
        <v>-6.8110311535021398E-10</v>
      </c>
      <c r="AJ21" s="1">
        <v>1.3579331570007499E-9</v>
      </c>
    </row>
    <row r="22" spans="1:36" x14ac:dyDescent="0.35">
      <c r="A22" s="1">
        <f t="shared" si="2"/>
        <v>32.022595794458802</v>
      </c>
      <c r="B22" s="1">
        <f t="shared" si="3"/>
        <v>0.99988232772795282</v>
      </c>
      <c r="C22" s="1">
        <f t="shared" si="0"/>
        <v>2.08882933108004E-4</v>
      </c>
      <c r="D22" s="1">
        <f t="shared" si="0"/>
        <v>6.3913317081343396E-28</v>
      </c>
      <c r="E22" s="1">
        <f t="shared" si="0"/>
        <v>4.0496883660055802E-7</v>
      </c>
      <c r="F22" s="1">
        <f t="shared" si="0"/>
        <v>2.08477964271403E-4</v>
      </c>
      <c r="G22" s="1">
        <f t="shared" si="1"/>
        <v>0.15646260077013863</v>
      </c>
      <c r="H22" s="1">
        <f t="shared" si="4"/>
        <v>32.016771614934306</v>
      </c>
      <c r="I22" s="1">
        <f t="shared" si="5"/>
        <v>1.00018191026861</v>
      </c>
      <c r="K22" s="1" t="s">
        <v>34</v>
      </c>
      <c r="L22" s="1">
        <v>2.08882933108004E-4</v>
      </c>
      <c r="M22" s="1">
        <v>2.0888293310799999E-4</v>
      </c>
      <c r="N22" s="1">
        <v>0.15646260077013599</v>
      </c>
      <c r="O22" s="1" t="s">
        <v>23</v>
      </c>
      <c r="P22" s="1">
        <v>80</v>
      </c>
      <c r="Q22" s="1">
        <v>2</v>
      </c>
      <c r="R22" s="1">
        <v>0</v>
      </c>
      <c r="S22" s="1">
        <v>32.022595794458802</v>
      </c>
      <c r="T22" s="1">
        <v>640</v>
      </c>
      <c r="U22" s="1">
        <v>960</v>
      </c>
      <c r="V22" s="1">
        <v>1920</v>
      </c>
      <c r="W22" s="1">
        <v>3840</v>
      </c>
      <c r="X22" s="1">
        <v>199.53225304</v>
      </c>
      <c r="Y22" s="1">
        <v>8.7097749803726501</v>
      </c>
      <c r="Z22" s="1">
        <v>93.513088754999998</v>
      </c>
      <c r="AA22" s="1">
        <v>2.08882933108004E-4</v>
      </c>
      <c r="AB22" s="1">
        <v>6.3913317081343396E-28</v>
      </c>
      <c r="AC22" s="1">
        <v>4.0496883660055802E-7</v>
      </c>
      <c r="AD22" s="1">
        <v>2.08477964271403E-4</v>
      </c>
      <c r="AE22" s="1">
        <v>2.0752645015403E-9</v>
      </c>
      <c r="AF22" s="1">
        <v>1.32119789070843E-7</v>
      </c>
      <c r="AG22" s="1">
        <v>1.7476837482477699E-9</v>
      </c>
      <c r="AH22" s="1">
        <v>4.9307414780056399E-10</v>
      </c>
      <c r="AI22" s="1">
        <v>-1.0014460042584199E-9</v>
      </c>
      <c r="AJ22" s="1">
        <v>-9.3004650187342202E-11</v>
      </c>
    </row>
    <row r="23" spans="1:36" x14ac:dyDescent="0.35">
      <c r="A23" s="1">
        <f t="shared" si="2"/>
        <v>64.036455096156502</v>
      </c>
      <c r="B23" s="1">
        <f t="shared" si="3"/>
        <v>0.99997058870326616</v>
      </c>
      <c r="C23" s="1">
        <f t="shared" si="0"/>
        <v>5.2205877877054097E-5</v>
      </c>
      <c r="D23" s="1">
        <f t="shared" si="0"/>
        <v>3.0640084440721401E-24</v>
      </c>
      <c r="E23" s="1">
        <f t="shared" si="0"/>
        <v>2.5302572683326199E-8</v>
      </c>
      <c r="F23" s="1">
        <f t="shared" si="0"/>
        <v>5.2180575304370703E-5</v>
      </c>
      <c r="G23" s="1">
        <f t="shared" si="1"/>
        <v>0.15637541984713199</v>
      </c>
      <c r="H23" s="1">
        <f t="shared" si="4"/>
        <v>64.033543229868613</v>
      </c>
      <c r="I23" s="1">
        <f t="shared" si="5"/>
        <v>1.0000454740771947</v>
      </c>
      <c r="K23" s="1" t="s">
        <v>35</v>
      </c>
      <c r="L23" s="1">
        <v>5.2205877877054097E-5</v>
      </c>
      <c r="M23" s="1">
        <v>5.2205877877050302E-5</v>
      </c>
      <c r="N23" s="1">
        <v>0.15637541984712</v>
      </c>
      <c r="O23" s="1" t="s">
        <v>23</v>
      </c>
      <c r="P23" s="1">
        <v>160</v>
      </c>
      <c r="Q23" s="1">
        <v>2</v>
      </c>
      <c r="R23" s="1">
        <v>0</v>
      </c>
      <c r="S23" s="1">
        <v>64.036455096156502</v>
      </c>
      <c r="T23" s="1">
        <v>1280</v>
      </c>
      <c r="U23" s="1">
        <v>1920</v>
      </c>
      <c r="V23" s="1">
        <v>3840</v>
      </c>
      <c r="W23" s="1">
        <v>7680</v>
      </c>
      <c r="X23" s="1">
        <v>399.06450608</v>
      </c>
      <c r="Y23" s="1">
        <v>8.7105438040764103</v>
      </c>
      <c r="Z23" s="1">
        <v>157.02617751</v>
      </c>
      <c r="AA23" s="1">
        <v>5.2205877877054097E-5</v>
      </c>
      <c r="AB23" s="1">
        <v>3.0640084440721401E-24</v>
      </c>
      <c r="AC23" s="1">
        <v>2.5302572683326199E-8</v>
      </c>
      <c r="AD23" s="1">
        <v>5.2180575304370703E-5</v>
      </c>
      <c r="AE23" s="1">
        <v>3.5784148574411601E-6</v>
      </c>
      <c r="AF23" s="1">
        <v>-1.8639471389056499E-6</v>
      </c>
      <c r="AG23" s="1">
        <v>4.1719305637461596E-6</v>
      </c>
      <c r="AH23" s="1">
        <v>4.62085109647531E-8</v>
      </c>
      <c r="AI23" s="1">
        <v>-1.1243847850441299E-7</v>
      </c>
      <c r="AJ23" s="1">
        <v>-7.7179362198393905E-8</v>
      </c>
    </row>
    <row r="24" spans="1:36" x14ac:dyDescent="0.35">
      <c r="A24" s="1">
        <f t="shared" si="2"/>
        <v>128.06854236273401</v>
      </c>
      <c r="B24" s="1">
        <f t="shared" si="3"/>
        <v>0.99999264759977269</v>
      </c>
      <c r="C24" s="1">
        <f t="shared" si="0"/>
        <v>1.3050546007775401E-5</v>
      </c>
      <c r="D24" s="1">
        <f t="shared" si="0"/>
        <v>1.1472390393297799E-22</v>
      </c>
      <c r="E24" s="1">
        <f t="shared" si="0"/>
        <v>1.5812862859808101E-9</v>
      </c>
      <c r="F24" s="1">
        <f t="shared" si="0"/>
        <v>1.30489647214894E-5</v>
      </c>
      <c r="G24" s="1">
        <f t="shared" si="1"/>
        <v>0.15635369025329274</v>
      </c>
      <c r="H24" s="1">
        <f t="shared" si="4"/>
        <v>128.06708645973723</v>
      </c>
      <c r="I24" s="1">
        <f t="shared" si="5"/>
        <v>1.0000113682838974</v>
      </c>
      <c r="K24" s="1" t="s">
        <v>36</v>
      </c>
      <c r="L24" s="1">
        <v>1.3050546007775401E-5</v>
      </c>
      <c r="M24" s="1">
        <v>1.3050546007771601E-5</v>
      </c>
      <c r="N24" s="1">
        <v>0.15635369025324899</v>
      </c>
      <c r="O24" s="1" t="s">
        <v>23</v>
      </c>
      <c r="P24" s="1">
        <v>320</v>
      </c>
      <c r="Q24" s="1">
        <v>2</v>
      </c>
      <c r="R24" s="1">
        <v>0</v>
      </c>
      <c r="S24" s="1">
        <v>128.06854236273401</v>
      </c>
      <c r="T24" s="1">
        <v>2560</v>
      </c>
      <c r="U24" s="1">
        <v>3840</v>
      </c>
      <c r="V24" s="1">
        <v>7680</v>
      </c>
      <c r="W24" s="1">
        <v>15360</v>
      </c>
      <c r="X24" s="1">
        <v>798.12901216</v>
      </c>
      <c r="Y24" s="1">
        <v>8.7107359547120993</v>
      </c>
      <c r="Z24" s="1">
        <v>284.05235502099998</v>
      </c>
      <c r="AA24" s="1">
        <v>1.3050546007775401E-5</v>
      </c>
      <c r="AB24" s="1">
        <v>1.1472390393297799E-22</v>
      </c>
      <c r="AC24" s="1">
        <v>1.5812862859808101E-9</v>
      </c>
      <c r="AD24" s="1">
        <v>1.30489647214894E-5</v>
      </c>
      <c r="AE24" s="1">
        <v>3.4839903318195401E-5</v>
      </c>
      <c r="AF24" s="1">
        <v>1.8223532450667E-5</v>
      </c>
      <c r="AG24" s="1">
        <v>3.7332187516040999E-5</v>
      </c>
      <c r="AH24" s="1">
        <v>-1.85536309170015E-9</v>
      </c>
      <c r="AI24" s="1">
        <v>-1.74115683866871E-7</v>
      </c>
      <c r="AJ24" s="1">
        <v>4.5414649529027601E-10</v>
      </c>
    </row>
    <row r="25" spans="1:36" x14ac:dyDescent="0.35">
      <c r="A25" s="1">
        <f t="shared" si="2"/>
        <v>2.1379606884590698</v>
      </c>
      <c r="B25" s="1">
        <f>Y25/(Q25*$B$1*SQRT(3))</f>
        <v>0.9869230811639873</v>
      </c>
      <c r="C25" s="1">
        <f>AA25</f>
        <v>5.7544369438668301E-2</v>
      </c>
      <c r="D25" s="1">
        <f>AB25</f>
        <v>4.3164090852188998E-28</v>
      </c>
      <c r="E25" s="1">
        <f>AC25</f>
        <v>2.3769813338437199E-2</v>
      </c>
      <c r="F25" s="1">
        <f>AD25</f>
        <v>3.3774556100231001E-2</v>
      </c>
      <c r="G25" s="1">
        <f t="shared" si="1"/>
        <v>0.19213070974686866</v>
      </c>
      <c r="H25" s="1">
        <f>$C$1*SQRT(P25^2+P25*P25+P25^2)/(2*PI())</f>
        <v>2.0795503174273229</v>
      </c>
      <c r="I25" s="1">
        <f t="shared" si="5"/>
        <v>1.0280879815901778</v>
      </c>
      <c r="K25" s="1" t="s">
        <v>37</v>
      </c>
      <c r="L25" s="1">
        <v>5.7544369438668301E-2</v>
      </c>
      <c r="M25" s="1">
        <v>5.7544369438668301E-2</v>
      </c>
      <c r="N25" s="1">
        <v>0.19213070974686999</v>
      </c>
      <c r="O25" s="1" t="s">
        <v>38</v>
      </c>
      <c r="P25" s="1">
        <v>3</v>
      </c>
      <c r="Q25" s="1">
        <v>4</v>
      </c>
      <c r="R25" s="1">
        <v>0</v>
      </c>
      <c r="S25" s="1">
        <v>2.1379606884590698</v>
      </c>
      <c r="T25" s="1">
        <v>48</v>
      </c>
      <c r="U25" s="1">
        <v>72</v>
      </c>
      <c r="V25" s="1">
        <v>144</v>
      </c>
      <c r="W25" s="1">
        <v>288</v>
      </c>
      <c r="X25" s="1">
        <v>12.96</v>
      </c>
      <c r="Y25" s="1">
        <v>9.9268330211051197</v>
      </c>
      <c r="Z25" s="1">
        <v>34.125296124999998</v>
      </c>
      <c r="AA25" s="1">
        <v>5.7544369438668301E-2</v>
      </c>
      <c r="AB25" s="1">
        <v>4.3164090852188998E-28</v>
      </c>
      <c r="AC25" s="1">
        <v>2.3769813338437199E-2</v>
      </c>
      <c r="AD25" s="1">
        <v>3.3774556100231001E-2</v>
      </c>
      <c r="AE25" s="1">
        <v>-1.51397599135706E-9</v>
      </c>
      <c r="AF25" s="1">
        <v>1.4411876205214499E-7</v>
      </c>
      <c r="AG25" s="1">
        <v>-8.88683167529455E-9</v>
      </c>
      <c r="AH25" s="1">
        <v>-1.20529918980121E-10</v>
      </c>
      <c r="AI25" s="1">
        <v>1.82549901925901E-11</v>
      </c>
      <c r="AJ25" s="1">
        <v>-2.06552020994027E-10</v>
      </c>
    </row>
    <row r="26" spans="1:36" x14ac:dyDescent="0.35">
      <c r="A26" s="1">
        <f t="shared" si="2"/>
        <v>2.8172321889439802</v>
      </c>
      <c r="B26" s="1">
        <f t="shared" ref="B26:B39" si="6">Y26/(Q26*$B$1*SQRT(3))</f>
        <v>0.99243895377992097</v>
      </c>
      <c r="C26" s="1">
        <f t="shared" ref="C26:F39" si="7">AA26</f>
        <v>2.97540708243729E-2</v>
      </c>
      <c r="D26" s="1">
        <f t="shared" si="7"/>
        <v>2.86091445245134E-24</v>
      </c>
      <c r="E26" s="1">
        <f t="shared" si="7"/>
        <v>7.3569506319793899E-3</v>
      </c>
      <c r="F26" s="1">
        <f t="shared" si="7"/>
        <v>2.23971201923935E-2</v>
      </c>
      <c r="G26" s="1">
        <f t="shared" si="1"/>
        <v>0.17249884717048997</v>
      </c>
      <c r="H26" s="1">
        <f t="shared" ref="H26:H39" si="8">$C$1*SQRT(P26^2+P26*P26+P26^2)/(2*PI())</f>
        <v>2.7727337565697634</v>
      </c>
      <c r="I26" s="1">
        <f t="shared" si="5"/>
        <v>1.0160485774260806</v>
      </c>
      <c r="K26" s="1" t="s">
        <v>39</v>
      </c>
      <c r="L26" s="1">
        <v>2.97540708243729E-2</v>
      </c>
      <c r="M26" s="1">
        <v>2.97540708243729E-2</v>
      </c>
      <c r="N26" s="1">
        <v>0.17249884717049099</v>
      </c>
      <c r="O26" s="1" t="s">
        <v>38</v>
      </c>
      <c r="P26" s="1">
        <v>4</v>
      </c>
      <c r="Q26" s="1">
        <v>4</v>
      </c>
      <c r="R26" s="1">
        <v>0</v>
      </c>
      <c r="S26" s="1">
        <v>2.8172321889439802</v>
      </c>
      <c r="T26" s="1">
        <v>64</v>
      </c>
      <c r="U26" s="1">
        <v>96</v>
      </c>
      <c r="V26" s="1">
        <v>192</v>
      </c>
      <c r="W26" s="1">
        <v>384</v>
      </c>
      <c r="X26" s="1">
        <v>17.28</v>
      </c>
      <c r="Y26" s="1">
        <v>9.9823136836502506</v>
      </c>
      <c r="Z26" s="1">
        <v>35.500394833000001</v>
      </c>
      <c r="AA26" s="1">
        <v>2.97540708243729E-2</v>
      </c>
      <c r="AB26" s="1">
        <v>2.86091445245134E-24</v>
      </c>
      <c r="AC26" s="1">
        <v>7.3569506319793899E-3</v>
      </c>
      <c r="AD26" s="1">
        <v>2.23971201923935E-2</v>
      </c>
      <c r="AE26" s="1">
        <v>2.1969854191536699E-9</v>
      </c>
      <c r="AF26" s="1">
        <v>-1.28112690611552E-5</v>
      </c>
      <c r="AG26" s="1">
        <v>-4.8234683398691805E-10</v>
      </c>
      <c r="AH26" s="1">
        <v>4.0948565068624802E-10</v>
      </c>
      <c r="AI26" s="1">
        <v>-1.1421495171296601E-9</v>
      </c>
      <c r="AJ26" s="1">
        <v>9.6661106753437999E-10</v>
      </c>
    </row>
    <row r="27" spans="1:36" x14ac:dyDescent="0.35">
      <c r="A27" s="1">
        <f t="shared" si="2"/>
        <v>3.5017314266398998</v>
      </c>
      <c r="B27" s="1">
        <f t="shared" si="6"/>
        <v>0.9951154846147312</v>
      </c>
      <c r="C27" s="1">
        <f t="shared" si="7"/>
        <v>1.8471345578005099E-2</v>
      </c>
      <c r="D27" s="1">
        <f t="shared" si="7"/>
        <v>4.2771558870204403E-24</v>
      </c>
      <c r="E27" s="1">
        <f t="shared" si="7"/>
        <v>2.9806049846190499E-3</v>
      </c>
      <c r="F27" s="1">
        <f t="shared" si="7"/>
        <v>1.5490740593385999E-2</v>
      </c>
      <c r="G27" s="1">
        <f t="shared" si="1"/>
        <v>0.16544693344847974</v>
      </c>
      <c r="H27" s="1">
        <f t="shared" si="8"/>
        <v>3.4659171957122052</v>
      </c>
      <c r="I27" s="1">
        <f t="shared" si="5"/>
        <v>1.0103332621367878</v>
      </c>
      <c r="K27" s="1" t="s">
        <v>40</v>
      </c>
      <c r="L27" s="1">
        <v>1.8471345578005099E-2</v>
      </c>
      <c r="M27" s="1">
        <v>1.8471345578005099E-2</v>
      </c>
      <c r="N27" s="1">
        <v>0.16544693344847999</v>
      </c>
      <c r="O27" s="1" t="s">
        <v>38</v>
      </c>
      <c r="P27" s="1">
        <v>5</v>
      </c>
      <c r="Q27" s="1">
        <v>4</v>
      </c>
      <c r="R27" s="1">
        <v>0</v>
      </c>
      <c r="S27" s="1">
        <v>3.5017314266398998</v>
      </c>
      <c r="T27" s="1">
        <v>80</v>
      </c>
      <c r="U27" s="1">
        <v>120</v>
      </c>
      <c r="V27" s="1">
        <v>240</v>
      </c>
      <c r="W27" s="1">
        <v>480</v>
      </c>
      <c r="X27" s="1">
        <v>21.6</v>
      </c>
      <c r="Y27" s="1">
        <v>10.009235208924199</v>
      </c>
      <c r="Z27" s="1">
        <v>36.875493542000001</v>
      </c>
      <c r="AA27" s="1">
        <v>1.8471345578005099E-2</v>
      </c>
      <c r="AB27" s="1">
        <v>4.2771558870204403E-24</v>
      </c>
      <c r="AC27" s="1">
        <v>2.9806049846190499E-3</v>
      </c>
      <c r="AD27" s="1">
        <v>1.5490740593385999E-2</v>
      </c>
      <c r="AE27" s="1">
        <v>-9.8112497007234494E-11</v>
      </c>
      <c r="AF27" s="1">
        <v>-1.5625254349634301E-5</v>
      </c>
      <c r="AG27" s="1">
        <v>-1.9941313595076202E-9</v>
      </c>
      <c r="AH27" s="1">
        <v>-1.57477925269497E-12</v>
      </c>
      <c r="AI27" s="1">
        <v>-4.23723989220546E-10</v>
      </c>
      <c r="AJ27" s="1">
        <v>5.4846630991631198E-12</v>
      </c>
    </row>
    <row r="28" spans="1:36" x14ac:dyDescent="0.35">
      <c r="A28" s="1">
        <f t="shared" si="2"/>
        <v>4.1890323037598698</v>
      </c>
      <c r="B28" s="1">
        <f t="shared" si="6"/>
        <v>0.99659408523031368</v>
      </c>
      <c r="C28" s="1">
        <f t="shared" si="7"/>
        <v>1.26531441970072E-2</v>
      </c>
      <c r="D28" s="1">
        <f t="shared" si="7"/>
        <v>5.7998982249699703E-29</v>
      </c>
      <c r="E28" s="1">
        <f t="shared" si="7"/>
        <v>1.42864212519375E-3</v>
      </c>
      <c r="F28" s="1">
        <f t="shared" si="7"/>
        <v>1.12245020718135E-2</v>
      </c>
      <c r="G28" s="1">
        <f t="shared" si="1"/>
        <v>0.16218862688262062</v>
      </c>
      <c r="H28" s="1">
        <f t="shared" si="8"/>
        <v>4.1591006348546458</v>
      </c>
      <c r="I28" s="1">
        <f t="shared" si="5"/>
        <v>1.0071966685908935</v>
      </c>
      <c r="K28" s="1" t="s">
        <v>41</v>
      </c>
      <c r="L28" s="1">
        <v>1.26531441970072E-2</v>
      </c>
      <c r="M28" s="1">
        <v>1.26531441970072E-2</v>
      </c>
      <c r="N28" s="1">
        <v>0.16218862688262201</v>
      </c>
      <c r="O28" s="1" t="s">
        <v>38</v>
      </c>
      <c r="P28" s="1">
        <v>6</v>
      </c>
      <c r="Q28" s="1">
        <v>4</v>
      </c>
      <c r="R28" s="1">
        <v>0</v>
      </c>
      <c r="S28" s="1">
        <v>4.1890323037598698</v>
      </c>
      <c r="T28" s="1">
        <v>96</v>
      </c>
      <c r="U28" s="1">
        <v>144</v>
      </c>
      <c r="V28" s="1">
        <v>288</v>
      </c>
      <c r="W28" s="1">
        <v>576</v>
      </c>
      <c r="X28" s="1">
        <v>25.92</v>
      </c>
      <c r="Y28" s="1">
        <v>10.0241075142699</v>
      </c>
      <c r="Z28" s="1">
        <v>38.250592249999997</v>
      </c>
      <c r="AA28" s="1">
        <v>1.26531441970072E-2</v>
      </c>
      <c r="AB28" s="1">
        <v>5.7998982249699703E-29</v>
      </c>
      <c r="AC28" s="1">
        <v>1.42864212519375E-3</v>
      </c>
      <c r="AD28" s="1">
        <v>1.12245020718135E-2</v>
      </c>
      <c r="AE28" s="1">
        <v>1.1177883177277E-9</v>
      </c>
      <c r="AF28" s="1">
        <v>-3.4149109153718701E-8</v>
      </c>
      <c r="AG28" s="1">
        <v>-2.3208099201328399E-9</v>
      </c>
      <c r="AH28" s="1">
        <v>5.3249943874065697E-10</v>
      </c>
      <c r="AI28" s="1">
        <v>6.1935041640937403E-10</v>
      </c>
      <c r="AJ28" s="1">
        <v>-1.26266778656195E-10</v>
      </c>
    </row>
    <row r="29" spans="1:36" x14ac:dyDescent="0.35">
      <c r="A29" s="1">
        <f t="shared" si="2"/>
        <v>4.8779808918107301</v>
      </c>
      <c r="B29" s="1">
        <f t="shared" si="6"/>
        <v>0.99749241375595465</v>
      </c>
      <c r="C29" s="1">
        <f t="shared" si="7"/>
        <v>9.2298688230335307E-3</v>
      </c>
      <c r="D29" s="1">
        <f t="shared" si="7"/>
        <v>4.3799133969096397E-28</v>
      </c>
      <c r="E29" s="1">
        <f t="shared" si="7"/>
        <v>7.6826771235968903E-4</v>
      </c>
      <c r="F29" s="1">
        <f t="shared" si="7"/>
        <v>8.4616011106738408E-3</v>
      </c>
      <c r="G29" s="1">
        <f t="shared" si="1"/>
        <v>0.16042433180422747</v>
      </c>
      <c r="H29" s="1">
        <f t="shared" si="8"/>
        <v>4.8522840739970858</v>
      </c>
      <c r="I29" s="1">
        <f t="shared" si="5"/>
        <v>1.0052958189219281</v>
      </c>
      <c r="K29" s="1" t="s">
        <v>42</v>
      </c>
      <c r="L29" s="1">
        <v>9.2298688230335307E-3</v>
      </c>
      <c r="M29" s="1">
        <v>9.2298688230335307E-3</v>
      </c>
      <c r="N29" s="1">
        <v>0.16042433180422699</v>
      </c>
      <c r="O29" s="1" t="s">
        <v>38</v>
      </c>
      <c r="P29" s="1">
        <v>7</v>
      </c>
      <c r="Q29" s="1">
        <v>4</v>
      </c>
      <c r="R29" s="1">
        <v>0</v>
      </c>
      <c r="S29" s="1">
        <v>4.8779808918107301</v>
      </c>
      <c r="T29" s="1">
        <v>112</v>
      </c>
      <c r="U29" s="1">
        <v>168</v>
      </c>
      <c r="V29" s="1">
        <v>336</v>
      </c>
      <c r="W29" s="1">
        <v>672</v>
      </c>
      <c r="X29" s="1">
        <v>30.24</v>
      </c>
      <c r="Y29" s="1">
        <v>10.0331432308747</v>
      </c>
      <c r="Z29" s="1">
        <v>39.625690958</v>
      </c>
      <c r="AA29" s="1">
        <v>9.2298688230335307E-3</v>
      </c>
      <c r="AB29" s="1">
        <v>4.3799133969096397E-28</v>
      </c>
      <c r="AC29" s="1">
        <v>7.6826771235968903E-4</v>
      </c>
      <c r="AD29" s="1">
        <v>8.4616011106738408E-3</v>
      </c>
      <c r="AE29" s="1">
        <v>-1.6720578895454E-9</v>
      </c>
      <c r="AF29" s="1">
        <v>-1.4980747551479699E-7</v>
      </c>
      <c r="AG29" s="1">
        <v>3.1572404451873799E-9</v>
      </c>
      <c r="AH29" s="1">
        <v>5.0454100137516296E-10</v>
      </c>
      <c r="AI29" s="1">
        <v>2.1861351005928701E-10</v>
      </c>
      <c r="AJ29" s="1">
        <v>4.0659029586319903E-12</v>
      </c>
    </row>
    <row r="30" spans="1:36" x14ac:dyDescent="0.35">
      <c r="A30" s="1">
        <f t="shared" si="2"/>
        <v>5.5679742256889</v>
      </c>
      <c r="B30" s="1">
        <f t="shared" si="6"/>
        <v>0.99807778451238982</v>
      </c>
      <c r="C30" s="1">
        <f t="shared" si="7"/>
        <v>7.0370995608297999E-3</v>
      </c>
      <c r="D30" s="1">
        <f t="shared" si="7"/>
        <v>1.7859390222955599E-27</v>
      </c>
      <c r="E30" s="1">
        <f t="shared" si="7"/>
        <v>4.4924454373095399E-4</v>
      </c>
      <c r="F30" s="1">
        <f t="shared" si="7"/>
        <v>6.5878550170988502E-3</v>
      </c>
      <c r="G30" s="1">
        <f t="shared" si="1"/>
        <v>0.15936122105440809</v>
      </c>
      <c r="H30" s="1">
        <f t="shared" si="8"/>
        <v>5.5454675131395268</v>
      </c>
      <c r="I30" s="1">
        <f t="shared" si="5"/>
        <v>1.0040585780181825</v>
      </c>
      <c r="K30" s="1" t="s">
        <v>43</v>
      </c>
      <c r="L30" s="1">
        <v>7.0370995608297999E-3</v>
      </c>
      <c r="M30" s="1">
        <v>7.0370995608297999E-3</v>
      </c>
      <c r="N30" s="1">
        <v>0.159361221054408</v>
      </c>
      <c r="O30" s="1" t="s">
        <v>38</v>
      </c>
      <c r="P30" s="1">
        <v>8</v>
      </c>
      <c r="Q30" s="1">
        <v>4</v>
      </c>
      <c r="R30" s="1">
        <v>0</v>
      </c>
      <c r="S30" s="1">
        <v>5.5679742256889</v>
      </c>
      <c r="T30" s="1">
        <v>128</v>
      </c>
      <c r="U30" s="1">
        <v>192</v>
      </c>
      <c r="V30" s="1">
        <v>384</v>
      </c>
      <c r="W30" s="1">
        <v>768</v>
      </c>
      <c r="X30" s="1">
        <v>34.56</v>
      </c>
      <c r="Y30" s="1">
        <v>10.039031103866501</v>
      </c>
      <c r="Z30" s="1">
        <v>41.000789666999999</v>
      </c>
      <c r="AA30" s="1">
        <v>7.0370995608297999E-3</v>
      </c>
      <c r="AB30" s="1">
        <v>1.7859390222955599E-27</v>
      </c>
      <c r="AC30" s="1">
        <v>4.4924454373095399E-4</v>
      </c>
      <c r="AD30" s="1">
        <v>6.5878550170988502E-3</v>
      </c>
      <c r="AE30" s="1">
        <v>-3.6888063080742298E-10</v>
      </c>
      <c r="AF30" s="1">
        <v>-3.1613095694708298E-7</v>
      </c>
      <c r="AG30" s="1">
        <v>8.7247062331693197E-10</v>
      </c>
      <c r="AH30" s="1">
        <v>-3.2984407517146498E-11</v>
      </c>
      <c r="AI30" s="1">
        <v>-9.4161941655500699E-10</v>
      </c>
      <c r="AJ30" s="1">
        <v>7.4511516230719404E-10</v>
      </c>
    </row>
    <row r="31" spans="1:36" x14ac:dyDescent="0.35">
      <c r="A31" s="1">
        <f t="shared" si="2"/>
        <v>6.2586697593363398</v>
      </c>
      <c r="B31" s="1">
        <f t="shared" si="6"/>
        <v>0.99848004538547386</v>
      </c>
      <c r="C31" s="1">
        <f t="shared" si="7"/>
        <v>5.5454437505194597E-3</v>
      </c>
      <c r="D31" s="1">
        <f t="shared" si="7"/>
        <v>3.5214684428680504E-27</v>
      </c>
      <c r="E31" s="1">
        <f t="shared" si="7"/>
        <v>2.79989145174146E-4</v>
      </c>
      <c r="F31" s="1">
        <f t="shared" si="7"/>
        <v>5.2654546053453096E-3</v>
      </c>
      <c r="G31" s="1">
        <f t="shared" si="1"/>
        <v>0.15867002792349968</v>
      </c>
      <c r="H31" s="1">
        <f t="shared" si="8"/>
        <v>6.2386509522819686</v>
      </c>
      <c r="I31" s="1">
        <f t="shared" si="5"/>
        <v>1.0032088358857534</v>
      </c>
      <c r="K31" s="1" t="s">
        <v>44</v>
      </c>
      <c r="L31" s="1">
        <v>5.5454437505194597E-3</v>
      </c>
      <c r="M31" s="1">
        <v>5.5454437505194597E-3</v>
      </c>
      <c r="N31" s="1">
        <v>0.15867002792349999</v>
      </c>
      <c r="O31" s="1" t="s">
        <v>38</v>
      </c>
      <c r="P31" s="1">
        <v>9</v>
      </c>
      <c r="Q31" s="1">
        <v>4</v>
      </c>
      <c r="R31" s="1">
        <v>0</v>
      </c>
      <c r="S31" s="1">
        <v>6.2586697593363398</v>
      </c>
      <c r="T31" s="1">
        <v>144</v>
      </c>
      <c r="U31" s="1">
        <v>216</v>
      </c>
      <c r="V31" s="1">
        <v>432</v>
      </c>
      <c r="W31" s="1">
        <v>864</v>
      </c>
      <c r="X31" s="1">
        <v>38.880000000000003</v>
      </c>
      <c r="Y31" s="1">
        <v>10.043077190734101</v>
      </c>
      <c r="Z31" s="1">
        <v>42.375888375000002</v>
      </c>
      <c r="AA31" s="1">
        <v>5.5454437505194597E-3</v>
      </c>
      <c r="AB31" s="1">
        <v>3.5214684428680504E-27</v>
      </c>
      <c r="AC31" s="1">
        <v>2.79989145174146E-4</v>
      </c>
      <c r="AD31" s="1">
        <v>5.2654546053453096E-3</v>
      </c>
      <c r="AE31" s="1">
        <v>1.4614896133763099E-9</v>
      </c>
      <c r="AF31" s="1">
        <v>-4.4530482693647299E-7</v>
      </c>
      <c r="AG31" s="1">
        <v>2.4164175653875602E-9</v>
      </c>
      <c r="AH31" s="1">
        <v>8.10843301510116E-10</v>
      </c>
      <c r="AI31" s="1">
        <v>1.2986223395358099E-10</v>
      </c>
      <c r="AJ31" s="1">
        <v>-3.84292060909895E-10</v>
      </c>
    </row>
    <row r="32" spans="1:36" x14ac:dyDescent="0.35">
      <c r="A32" s="1">
        <f t="shared" si="2"/>
        <v>6.9498593235476003</v>
      </c>
      <c r="B32" s="1">
        <f t="shared" si="6"/>
        <v>0.998768202972528</v>
      </c>
      <c r="C32" s="1">
        <f t="shared" si="7"/>
        <v>4.4837869706665498E-3</v>
      </c>
      <c r="D32" s="1">
        <f t="shared" si="7"/>
        <v>6.0433623375021298E-27</v>
      </c>
      <c r="E32" s="1">
        <f t="shared" si="7"/>
        <v>1.8347899668885999E-4</v>
      </c>
      <c r="F32" s="1">
        <f t="shared" si="7"/>
        <v>4.3003079739776899E-3</v>
      </c>
      <c r="G32" s="1">
        <f t="shared" si="1"/>
        <v>0.15819455061446935</v>
      </c>
      <c r="H32" s="1">
        <f t="shared" si="8"/>
        <v>6.9318343914244105</v>
      </c>
      <c r="I32" s="1">
        <f t="shared" si="5"/>
        <v>1.0026003119961275</v>
      </c>
      <c r="K32" s="1" t="s">
        <v>45</v>
      </c>
      <c r="L32" s="1">
        <v>4.4837869706665498E-3</v>
      </c>
      <c r="M32" s="1">
        <v>4.4837869706665498E-3</v>
      </c>
      <c r="N32" s="1">
        <v>0.15819455061446999</v>
      </c>
      <c r="O32" s="1" t="s">
        <v>38</v>
      </c>
      <c r="P32" s="1">
        <v>10</v>
      </c>
      <c r="Q32" s="1">
        <v>4</v>
      </c>
      <c r="R32" s="1">
        <v>0</v>
      </c>
      <c r="S32" s="1">
        <v>6.9498593235476003</v>
      </c>
      <c r="T32" s="1">
        <v>160</v>
      </c>
      <c r="U32" s="1">
        <v>240</v>
      </c>
      <c r="V32" s="1">
        <v>480</v>
      </c>
      <c r="W32" s="1">
        <v>960</v>
      </c>
      <c r="X32" s="1">
        <v>43.2</v>
      </c>
      <c r="Y32" s="1">
        <v>10.045975585051799</v>
      </c>
      <c r="Z32" s="1">
        <v>43.750987082999998</v>
      </c>
      <c r="AA32" s="1">
        <v>4.4837869706665498E-3</v>
      </c>
      <c r="AB32" s="1">
        <v>6.0433623375021298E-27</v>
      </c>
      <c r="AC32" s="1">
        <v>1.8347899668885999E-4</v>
      </c>
      <c r="AD32" s="1">
        <v>4.3003079739776899E-3</v>
      </c>
      <c r="AE32" s="1">
        <v>1.17673295037496E-9</v>
      </c>
      <c r="AF32" s="1">
        <v>-5.7740627956130902E-7</v>
      </c>
      <c r="AG32" s="1">
        <v>-1.9056843792296699E-9</v>
      </c>
      <c r="AH32" s="1">
        <v>-2.3574333013875298E-10</v>
      </c>
      <c r="AI32" s="1">
        <v>1.53451972145572E-9</v>
      </c>
      <c r="AJ32" s="1">
        <v>-8.7587653850456103E-10</v>
      </c>
    </row>
    <row r="33" spans="1:36" x14ac:dyDescent="0.35">
      <c r="A33" s="1">
        <f t="shared" si="2"/>
        <v>7.6414093879789498</v>
      </c>
      <c r="B33" s="1">
        <f t="shared" si="6"/>
        <v>0.99898161741775093</v>
      </c>
      <c r="C33" s="1">
        <f t="shared" si="7"/>
        <v>3.7009334809013899E-3</v>
      </c>
      <c r="D33" s="1">
        <f t="shared" si="7"/>
        <v>7.1972438507510197E-27</v>
      </c>
      <c r="E33" s="1">
        <f t="shared" si="7"/>
        <v>1.25206373308719E-4</v>
      </c>
      <c r="F33" s="1">
        <f t="shared" si="7"/>
        <v>3.5757271075926699E-3</v>
      </c>
      <c r="G33" s="1">
        <f t="shared" si="1"/>
        <v>0.15785296191960402</v>
      </c>
      <c r="H33" s="1">
        <f t="shared" si="8"/>
        <v>7.6250178305668506</v>
      </c>
      <c r="I33" s="1">
        <f t="shared" si="5"/>
        <v>1.0021497074205374</v>
      </c>
      <c r="K33" s="1" t="s">
        <v>46</v>
      </c>
      <c r="L33" s="1">
        <v>3.7009334809013899E-3</v>
      </c>
      <c r="M33" s="1">
        <v>3.7009334809013799E-3</v>
      </c>
      <c r="N33" s="1">
        <v>0.15785296191960399</v>
      </c>
      <c r="O33" s="1" t="s">
        <v>38</v>
      </c>
      <c r="P33" s="1">
        <v>11</v>
      </c>
      <c r="Q33" s="1">
        <v>4</v>
      </c>
      <c r="R33" s="1">
        <v>0</v>
      </c>
      <c r="S33" s="1">
        <v>7.6414093879789498</v>
      </c>
      <c r="T33" s="1">
        <v>176</v>
      </c>
      <c r="U33" s="1">
        <v>264</v>
      </c>
      <c r="V33" s="1">
        <v>528</v>
      </c>
      <c r="W33" s="1">
        <v>1056</v>
      </c>
      <c r="X33" s="1">
        <v>47.52</v>
      </c>
      <c r="Y33" s="1">
        <v>10.048122185534099</v>
      </c>
      <c r="Z33" s="1">
        <v>45.126085791000001</v>
      </c>
      <c r="AA33" s="1">
        <v>3.7009334809013899E-3</v>
      </c>
      <c r="AB33" s="1">
        <v>7.1972438507510197E-27</v>
      </c>
      <c r="AC33" s="1">
        <v>1.25206373308719E-4</v>
      </c>
      <c r="AD33" s="1">
        <v>3.5757271075926699E-3</v>
      </c>
      <c r="AE33" s="1">
        <v>-1.3858517693880501E-9</v>
      </c>
      <c r="AF33" s="1">
        <v>-6.3789274748036203E-7</v>
      </c>
      <c r="AG33" s="1">
        <v>-5.4323936499717905E-10</v>
      </c>
      <c r="AH33" s="1">
        <v>-3.0326421369830599E-10</v>
      </c>
      <c r="AI33" s="1">
        <v>5.5646411895390801E-10</v>
      </c>
      <c r="AJ33" s="1">
        <v>-1.03709563171296E-10</v>
      </c>
    </row>
    <row r="34" spans="1:36" x14ac:dyDescent="0.35">
      <c r="A34" s="1">
        <f t="shared" si="2"/>
        <v>8.3332304596810705</v>
      </c>
      <c r="B34" s="1">
        <f t="shared" si="6"/>
        <v>0.99914404942238122</v>
      </c>
      <c r="C34" s="1">
        <f t="shared" si="7"/>
        <v>3.1069347013357798E-3</v>
      </c>
      <c r="D34" s="1">
        <f t="shared" si="7"/>
        <v>8.6425490085190298E-27</v>
      </c>
      <c r="E34" s="1">
        <f t="shared" si="7"/>
        <v>8.8343730097621402E-5</v>
      </c>
      <c r="F34" s="1">
        <f t="shared" si="7"/>
        <v>3.01859097123816E-3</v>
      </c>
      <c r="G34" s="1">
        <f t="shared" si="1"/>
        <v>0.15759899067761804</v>
      </c>
      <c r="H34" s="1">
        <f t="shared" si="8"/>
        <v>8.3182012697092915</v>
      </c>
      <c r="I34" s="1">
        <f t="shared" si="5"/>
        <v>1.0018067836404136</v>
      </c>
      <c r="K34" s="1" t="s">
        <v>47</v>
      </c>
      <c r="L34" s="1">
        <v>3.1069347013357798E-3</v>
      </c>
      <c r="M34" s="1">
        <v>3.1069347013357798E-3</v>
      </c>
      <c r="N34" s="1">
        <v>0.15759899067761801</v>
      </c>
      <c r="O34" s="1" t="s">
        <v>38</v>
      </c>
      <c r="P34" s="1">
        <v>12</v>
      </c>
      <c r="Q34" s="1">
        <v>4</v>
      </c>
      <c r="R34" s="1">
        <v>0</v>
      </c>
      <c r="S34" s="1">
        <v>8.3332304596810705</v>
      </c>
      <c r="T34" s="1">
        <v>192</v>
      </c>
      <c r="U34" s="1">
        <v>288</v>
      </c>
      <c r="V34" s="1">
        <v>576</v>
      </c>
      <c r="W34" s="1">
        <v>1152</v>
      </c>
      <c r="X34" s="1">
        <v>51.84</v>
      </c>
      <c r="Y34" s="1">
        <v>10.0497559859974</v>
      </c>
      <c r="Z34" s="1">
        <v>46.501184500000001</v>
      </c>
      <c r="AA34" s="1">
        <v>3.1069347013357798E-3</v>
      </c>
      <c r="AB34" s="1">
        <v>8.6425490085190298E-27</v>
      </c>
      <c r="AC34" s="1">
        <v>8.8343730097621402E-5</v>
      </c>
      <c r="AD34" s="1">
        <v>3.01859097123816E-3</v>
      </c>
      <c r="AE34" s="1">
        <v>1.76565605863143E-9</v>
      </c>
      <c r="AF34" s="1">
        <v>-6.9708208744822505E-7</v>
      </c>
      <c r="AG34" s="1">
        <v>6.5959765019334205E-10</v>
      </c>
      <c r="AH34" s="1">
        <v>-7.6604072780158106E-11</v>
      </c>
      <c r="AI34" s="1">
        <v>-1.3275105638103501E-10</v>
      </c>
      <c r="AJ34" s="1">
        <v>-2.9535103239664401E-10</v>
      </c>
    </row>
    <row r="35" spans="1:36" x14ac:dyDescent="0.35">
      <c r="A35" s="1">
        <f t="shared" si="2"/>
        <v>9.0252603521649704</v>
      </c>
      <c r="B35" s="1">
        <f t="shared" si="6"/>
        <v>0.99927052396497562</v>
      </c>
      <c r="C35" s="1">
        <f t="shared" si="7"/>
        <v>2.6454775546979402E-3</v>
      </c>
      <c r="D35" s="1">
        <f t="shared" si="7"/>
        <v>9.5686076716087103E-27</v>
      </c>
      <c r="E35" s="1">
        <f t="shared" si="7"/>
        <v>6.4105652638739204E-5</v>
      </c>
      <c r="F35" s="1">
        <f t="shared" si="7"/>
        <v>2.5813719020592002E-3</v>
      </c>
      <c r="G35" s="1">
        <f t="shared" si="1"/>
        <v>0.15740483907403699</v>
      </c>
      <c r="H35" s="1">
        <f t="shared" si="8"/>
        <v>9.0113847088517307</v>
      </c>
      <c r="I35" s="1">
        <f t="shared" si="5"/>
        <v>1.0015397903609209</v>
      </c>
      <c r="K35" s="1" t="s">
        <v>48</v>
      </c>
      <c r="L35" s="1">
        <v>2.6454775546979402E-3</v>
      </c>
      <c r="M35" s="1">
        <v>2.6454775546979402E-3</v>
      </c>
      <c r="N35" s="1">
        <v>0.15740483907403699</v>
      </c>
      <c r="O35" s="1" t="s">
        <v>38</v>
      </c>
      <c r="P35" s="1">
        <v>13</v>
      </c>
      <c r="Q35" s="1">
        <v>4</v>
      </c>
      <c r="R35" s="1">
        <v>0</v>
      </c>
      <c r="S35" s="1">
        <v>9.0252603521649704</v>
      </c>
      <c r="T35" s="1">
        <v>208</v>
      </c>
      <c r="U35" s="1">
        <v>312</v>
      </c>
      <c r="V35" s="1">
        <v>624</v>
      </c>
      <c r="W35" s="1">
        <v>1248</v>
      </c>
      <c r="X35" s="1">
        <v>56.16</v>
      </c>
      <c r="Y35" s="1">
        <v>10.0510281131669</v>
      </c>
      <c r="Z35" s="1">
        <v>47.876283207999997</v>
      </c>
      <c r="AA35" s="1">
        <v>2.6454775546979402E-3</v>
      </c>
      <c r="AB35" s="1">
        <v>9.5686076716087103E-27</v>
      </c>
      <c r="AC35" s="1">
        <v>6.4105652638739204E-5</v>
      </c>
      <c r="AD35" s="1">
        <v>2.5813719020592002E-3</v>
      </c>
      <c r="AE35" s="1">
        <v>3.0270917375603202E-9</v>
      </c>
      <c r="AF35" s="1">
        <v>-7.2906524460070704E-7</v>
      </c>
      <c r="AG35" s="1">
        <v>3.83034562461438E-10</v>
      </c>
      <c r="AH35" s="1">
        <v>-1.37803222691385E-10</v>
      </c>
      <c r="AI35" s="1">
        <v>1.19363141834173E-9</v>
      </c>
      <c r="AJ35" s="1">
        <v>3.9540533845468502E-10</v>
      </c>
    </row>
    <row r="36" spans="1:36" x14ac:dyDescent="0.35">
      <c r="A36" s="1">
        <f t="shared" si="2"/>
        <v>13.8726932950223</v>
      </c>
      <c r="B36" s="1">
        <f t="shared" si="6"/>
        <v>0.99969160473888208</v>
      </c>
      <c r="C36" s="1">
        <f t="shared" si="7"/>
        <v>1.11526401398941E-3</v>
      </c>
      <c r="D36" s="1">
        <f t="shared" si="7"/>
        <v>3.8724393573432497E-27</v>
      </c>
      <c r="E36" s="1">
        <f t="shared" si="7"/>
        <v>1.1422990428369899E-5</v>
      </c>
      <c r="F36" s="1">
        <f t="shared" si="7"/>
        <v>1.10384102356104E-3</v>
      </c>
      <c r="G36" s="1">
        <f t="shared" si="1"/>
        <v>0.15678112607929473</v>
      </c>
      <c r="H36" s="1">
        <f t="shared" si="8"/>
        <v>13.863668782848821</v>
      </c>
      <c r="I36" s="1">
        <f t="shared" si="5"/>
        <v>1.0006509468968736</v>
      </c>
      <c r="K36" s="1" t="s">
        <v>49</v>
      </c>
      <c r="L36" s="1">
        <v>1.11526401398941E-3</v>
      </c>
      <c r="M36" s="1">
        <v>1.11526401398941E-3</v>
      </c>
      <c r="N36" s="1">
        <v>0.15678112607929501</v>
      </c>
      <c r="O36" s="1" t="s">
        <v>38</v>
      </c>
      <c r="P36" s="1">
        <v>20</v>
      </c>
      <c r="Q36" s="1">
        <v>4</v>
      </c>
      <c r="R36" s="1">
        <v>0</v>
      </c>
      <c r="S36" s="1">
        <v>13.8726932950223</v>
      </c>
      <c r="T36" s="1">
        <v>320</v>
      </c>
      <c r="U36" s="1">
        <v>480</v>
      </c>
      <c r="V36" s="1">
        <v>960</v>
      </c>
      <c r="W36" s="1">
        <v>1920</v>
      </c>
      <c r="X36" s="1">
        <v>86.4</v>
      </c>
      <c r="Y36" s="1">
        <v>10.0552634974747</v>
      </c>
      <c r="Z36" s="1">
        <v>57.501974165999997</v>
      </c>
      <c r="AA36" s="1">
        <v>1.11526401398941E-3</v>
      </c>
      <c r="AB36" s="1">
        <v>3.8724393573432497E-27</v>
      </c>
      <c r="AC36" s="1">
        <v>1.1422990428369899E-5</v>
      </c>
      <c r="AD36" s="1">
        <v>1.10384102356104E-3</v>
      </c>
      <c r="AE36" s="1">
        <v>2.3579718426902501E-9</v>
      </c>
      <c r="AF36" s="1">
        <v>-4.5757245568131699E-7</v>
      </c>
      <c r="AG36" s="1">
        <v>2.24710240369951E-9</v>
      </c>
      <c r="AH36" s="1">
        <v>8.4782841492755597E-11</v>
      </c>
      <c r="AI36" s="1">
        <v>-1.8112372096015E-9</v>
      </c>
      <c r="AJ36" s="1">
        <v>1.2620247309934699E-10</v>
      </c>
    </row>
    <row r="37" spans="1:36" x14ac:dyDescent="0.35">
      <c r="A37" s="1">
        <f t="shared" si="2"/>
        <v>27.731851235364001</v>
      </c>
      <c r="B37" s="1">
        <f t="shared" si="6"/>
        <v>0.99992287698649818</v>
      </c>
      <c r="C37" s="1">
        <f t="shared" si="7"/>
        <v>2.7850485136583699E-4</v>
      </c>
      <c r="D37" s="1">
        <f t="shared" si="7"/>
        <v>7.2303137691926295E-27</v>
      </c>
      <c r="E37" s="1">
        <f t="shared" si="7"/>
        <v>7.1324110978657401E-7</v>
      </c>
      <c r="F37" s="1">
        <f t="shared" si="7"/>
        <v>2.7779161025605098E-4</v>
      </c>
      <c r="G37" s="1">
        <f t="shared" si="1"/>
        <v>0.15645340127280166</v>
      </c>
      <c r="H37" s="1">
        <f t="shared" si="8"/>
        <v>27.727337565697642</v>
      </c>
      <c r="I37" s="1">
        <f t="shared" si="5"/>
        <v>1.0001627877056591</v>
      </c>
      <c r="K37" s="1" t="s">
        <v>50</v>
      </c>
      <c r="L37" s="1">
        <v>2.7850485136583699E-4</v>
      </c>
      <c r="M37" s="1">
        <v>2.7850485136583298E-4</v>
      </c>
      <c r="N37" s="1">
        <v>0.1564534012728</v>
      </c>
      <c r="O37" s="1" t="s">
        <v>38</v>
      </c>
      <c r="P37" s="1">
        <v>40</v>
      </c>
      <c r="Q37" s="1">
        <v>4</v>
      </c>
      <c r="R37" s="1">
        <v>0</v>
      </c>
      <c r="S37" s="1">
        <v>27.731851235364001</v>
      </c>
      <c r="T37" s="1">
        <v>640</v>
      </c>
      <c r="U37" s="1">
        <v>960</v>
      </c>
      <c r="V37" s="1">
        <v>1920</v>
      </c>
      <c r="W37" s="1">
        <v>3840</v>
      </c>
      <c r="X37" s="1">
        <v>172.8</v>
      </c>
      <c r="Y37" s="1">
        <v>10.057589718259599</v>
      </c>
      <c r="Z37" s="1">
        <v>85.003948332999997</v>
      </c>
      <c r="AA37" s="1">
        <v>2.7850485136583699E-4</v>
      </c>
      <c r="AB37" s="1">
        <v>7.2303137691926295E-27</v>
      </c>
      <c r="AC37" s="1">
        <v>7.1324110978657401E-7</v>
      </c>
      <c r="AD37" s="1">
        <v>2.7779161025605098E-4</v>
      </c>
      <c r="AE37" s="1">
        <v>2.1000063357075599E-10</v>
      </c>
      <c r="AF37" s="1">
        <v>-6.2040953694624305E-7</v>
      </c>
      <c r="AG37" s="1">
        <v>1.03721595939455E-9</v>
      </c>
      <c r="AH37" s="1">
        <v>-2.5170708707412302E-10</v>
      </c>
      <c r="AI37" s="1">
        <v>-9.0160646685883805E-11</v>
      </c>
      <c r="AJ37" s="1">
        <v>5.4600433594007098E-11</v>
      </c>
    </row>
    <row r="38" spans="1:36" x14ac:dyDescent="0.35">
      <c r="A38" s="1">
        <f t="shared" si="2"/>
        <v>55.456932140840799</v>
      </c>
      <c r="B38" s="1">
        <f t="shared" si="6"/>
        <v>0.99998071779273145</v>
      </c>
      <c r="C38" s="1">
        <f t="shared" si="7"/>
        <v>6.9607461247094297E-5</v>
      </c>
      <c r="D38" s="1">
        <f t="shared" si="7"/>
        <v>1.86444076978906E-25</v>
      </c>
      <c r="E38" s="1">
        <f t="shared" si="7"/>
        <v>4.4566693473069399E-8</v>
      </c>
      <c r="F38" s="1">
        <f t="shared" si="7"/>
        <v>6.9562894553621196E-5</v>
      </c>
      <c r="G38" s="1">
        <f t="shared" si="1"/>
        <v>0.15637308233639846</v>
      </c>
      <c r="H38" s="1">
        <f t="shared" si="8"/>
        <v>55.454675131395284</v>
      </c>
      <c r="I38" s="1">
        <f t="shared" si="5"/>
        <v>1.0000407000751546</v>
      </c>
      <c r="K38" s="1" t="s">
        <v>51</v>
      </c>
      <c r="L38" s="1">
        <v>6.9607461247094297E-5</v>
      </c>
      <c r="M38" s="1">
        <v>6.9607461247090502E-5</v>
      </c>
      <c r="N38" s="1">
        <v>0.15637308233639</v>
      </c>
      <c r="O38" s="1" t="s">
        <v>38</v>
      </c>
      <c r="P38" s="1">
        <v>80</v>
      </c>
      <c r="Q38" s="1">
        <v>4</v>
      </c>
      <c r="R38" s="1">
        <v>0</v>
      </c>
      <c r="S38" s="1">
        <v>55.456932140840799</v>
      </c>
      <c r="T38" s="1">
        <v>1280</v>
      </c>
      <c r="U38" s="1">
        <v>1920</v>
      </c>
      <c r="V38" s="1">
        <v>3840</v>
      </c>
      <c r="W38" s="1">
        <v>7680</v>
      </c>
      <c r="X38" s="1">
        <v>345.6</v>
      </c>
      <c r="Y38" s="1">
        <v>10.0581715022266</v>
      </c>
      <c r="Z38" s="1">
        <v>140.007896665</v>
      </c>
      <c r="AA38" s="1">
        <v>6.9607461247094297E-5</v>
      </c>
      <c r="AB38" s="1">
        <v>1.86444076978906E-25</v>
      </c>
      <c r="AC38" s="1">
        <v>4.4566693473069399E-8</v>
      </c>
      <c r="AD38" s="1">
        <v>6.9562894553621196E-5</v>
      </c>
      <c r="AE38" s="1">
        <v>1.2265859812832299E-7</v>
      </c>
      <c r="AF38" s="1">
        <v>-3.2057484394233298E-6</v>
      </c>
      <c r="AG38" s="1">
        <v>1.17476261184033E-7</v>
      </c>
      <c r="AH38" s="1">
        <v>-2.48158391385722E-9</v>
      </c>
      <c r="AI38" s="1">
        <v>5.1954318385125E-10</v>
      </c>
      <c r="AJ38" s="1">
        <v>-5.8508559056300404E-10</v>
      </c>
    </row>
    <row r="39" spans="1:36" x14ac:dyDescent="0.35">
      <c r="A39" s="1">
        <f t="shared" si="2"/>
        <v>110.910478789338</v>
      </c>
      <c r="B39" s="1">
        <f t="shared" si="6"/>
        <v>0.99999517935819437</v>
      </c>
      <c r="C39" s="1">
        <f t="shared" si="7"/>
        <v>1.74007042329564E-5</v>
      </c>
      <c r="D39" s="1">
        <f t="shared" si="7"/>
        <v>1.38841471560894E-22</v>
      </c>
      <c r="E39" s="1">
        <f t="shared" si="7"/>
        <v>2.7852483481949E-9</v>
      </c>
      <c r="F39" s="1">
        <f t="shared" si="7"/>
        <v>1.7397918984608199E-5</v>
      </c>
      <c r="G39" s="1">
        <f t="shared" si="1"/>
        <v>0.15635310352582291</v>
      </c>
      <c r="H39" s="1">
        <f t="shared" si="8"/>
        <v>110.90935026279057</v>
      </c>
      <c r="I39" s="1">
        <f t="shared" si="5"/>
        <v>1.0000101752155681</v>
      </c>
      <c r="K39" s="1" t="s">
        <v>52</v>
      </c>
      <c r="L39" s="1">
        <v>1.74007042329564E-5</v>
      </c>
      <c r="M39" s="1">
        <v>1.7400704232952599E-5</v>
      </c>
      <c r="N39" s="1">
        <v>0.15635310352579099</v>
      </c>
      <c r="O39" s="1" t="s">
        <v>38</v>
      </c>
      <c r="P39" s="1">
        <v>160</v>
      </c>
      <c r="Q39" s="1">
        <v>4</v>
      </c>
      <c r="R39" s="1">
        <v>0</v>
      </c>
      <c r="S39" s="1">
        <v>110.910478789338</v>
      </c>
      <c r="T39" s="1">
        <v>2560</v>
      </c>
      <c r="U39" s="1">
        <v>3840</v>
      </c>
      <c r="V39" s="1">
        <v>7680</v>
      </c>
      <c r="W39" s="1">
        <v>15360</v>
      </c>
      <c r="X39" s="1">
        <v>691.2</v>
      </c>
      <c r="Y39" s="1">
        <v>10.058316961937001</v>
      </c>
      <c r="Z39" s="1">
        <v>250.01579333000001</v>
      </c>
      <c r="AA39" s="1">
        <v>1.74007042329564E-5</v>
      </c>
      <c r="AB39" s="1">
        <v>1.38841471560894E-22</v>
      </c>
      <c r="AC39" s="1">
        <v>2.7852483481949E-9</v>
      </c>
      <c r="AD39" s="1">
        <v>1.7397918984608199E-5</v>
      </c>
      <c r="AE39" s="1">
        <v>-3.1250886806926497E-5</v>
      </c>
      <c r="AF39" s="1">
        <v>-1.7647927230562099E-5</v>
      </c>
      <c r="AG39" s="1">
        <v>-3.2642718230634103E-5</v>
      </c>
      <c r="AH39" s="1">
        <v>5.9961107816296205E-7</v>
      </c>
      <c r="AI39" s="1">
        <v>-1.4665674748016199E-6</v>
      </c>
      <c r="AJ39" s="1">
        <v>2.0260109216177601E-6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defaultColWidth="67" defaultRowHeight="14.5" x14ac:dyDescent="0.35"/>
  <cols>
    <col min="1" max="2" width="11.81640625" bestFit="1" customWidth="1"/>
    <col min="3" max="3" width="15.6328125" bestFit="1" customWidth="1"/>
    <col min="4" max="4" width="19" bestFit="1" customWidth="1"/>
    <col min="5" max="5" width="19.08984375" bestFit="1" customWidth="1"/>
    <col min="6" max="6" width="19.36328125" bestFit="1" customWidth="1"/>
    <col min="7" max="7" width="12.453125" bestFit="1" customWidth="1"/>
    <col min="8" max="9" width="11.81640625" customWidth="1"/>
    <col min="10" max="11" width="11.81640625" bestFit="1" customWidth="1"/>
    <col min="12" max="12" width="15.6328125" bestFit="1" customWidth="1"/>
    <col min="13" max="13" width="19" bestFit="1" customWidth="1"/>
    <col min="14" max="14" width="19.08984375" bestFit="1" customWidth="1"/>
    <col min="15" max="15" width="19.36328125" bestFit="1" customWidth="1"/>
    <col min="16" max="16" width="11.81640625" bestFit="1" customWidth="1"/>
    <col min="17" max="17" width="11.81640625" customWidth="1"/>
    <col min="18" max="18" width="11.81640625" bestFit="1" customWidth="1"/>
  </cols>
  <sheetData>
    <row r="1" spans="1:18" x14ac:dyDescent="0.35">
      <c r="A1" s="1" t="str">
        <f>"kt_x0.1_x_"&amp;kt_x0.1!A10</f>
        <v>kt_x0.1_x_r</v>
      </c>
      <c r="B1" s="1" t="str">
        <f>"kt_x0.1_x_"&amp;kt_x0.1!B10</f>
        <v>kt_x0.1_x_L_norm</v>
      </c>
      <c r="C1" s="1" t="str">
        <f>"kt_x0.1_x_"&amp;kt_x0.1!C10</f>
        <v>kt_x0.1_x_pe_atom</v>
      </c>
      <c r="D1" s="1" t="str">
        <f>"kt_x0.1_x_"&amp;kt_x0.1!D10</f>
        <v>kt_x0.1_x_ebond_atom</v>
      </c>
      <c r="E1" s="1" t="str">
        <f>"kt_x0.1_x_"&amp;kt_x0.1!E10</f>
        <v>kt_x0.1_x_eangle_atom</v>
      </c>
      <c r="F1" s="1" t="str">
        <f>"kt_x0.1_x_"&amp;kt_x0.1!F10</f>
        <v>kt_x0.1_x_edihed_atom</v>
      </c>
      <c r="G1" s="1" t="str">
        <f>"kt_x0.1_x_"&amp;kt_x0.1!G10</f>
        <v>kt_x0.1_x_bm</v>
      </c>
      <c r="H1" s="1" t="str">
        <f>"kt_x0.1_x_"&amp;kt_x0.1!H10</f>
        <v>kt_x0.1_x_r_theory</v>
      </c>
      <c r="I1" s="1" t="str">
        <f>"kt_x0.1_x_"&amp;kt_x0.1!I10</f>
        <v>kt_x0.1_x_r/r_theory</v>
      </c>
      <c r="J1" s="1" t="str">
        <f>"kt_x0.1_y_"&amp;kt_x0.1!A10</f>
        <v>kt_x0.1_y_r</v>
      </c>
      <c r="K1" s="1" t="str">
        <f>"kt_x0.1_y_"&amp;kt_x0.1!B10</f>
        <v>kt_x0.1_y_L_norm</v>
      </c>
      <c r="L1" s="1" t="str">
        <f>"kt_x0.1_y_"&amp;kt_x0.1!C10</f>
        <v>kt_x0.1_y_pe_atom</v>
      </c>
      <c r="M1" s="1" t="str">
        <f>"kt_x0.1_y_"&amp;kt_x0.1!D10</f>
        <v>kt_x0.1_y_ebond_atom</v>
      </c>
      <c r="N1" s="1" t="str">
        <f>"kt_x0.1_y_"&amp;kt_x0.1!E10</f>
        <v>kt_x0.1_y_eangle_atom</v>
      </c>
      <c r="O1" s="1" t="str">
        <f>"kt_x0.1_y_"&amp;kt_x0.1!F10</f>
        <v>kt_x0.1_y_edihed_atom</v>
      </c>
      <c r="P1" s="1" t="str">
        <f>"kt_x0.1_y_"&amp;kt_x0.1!G10</f>
        <v>kt_x0.1_y_bm</v>
      </c>
      <c r="Q1" s="1" t="str">
        <f>"kt_x0.1_y_"&amp;kt_x0.1!H10</f>
        <v>kt_x0.1_y_r_theory</v>
      </c>
      <c r="R1" s="1" t="str">
        <f>"kt_x0.1_y_"&amp;kt_x0.1!I10</f>
        <v>kt_x0.1_y_r/r_theory</v>
      </c>
    </row>
    <row r="2" spans="1:18" x14ac:dyDescent="0.35">
      <c r="A2" s="1">
        <f>kt_x0.1!A11</f>
        <v>2.0944067412214</v>
      </c>
      <c r="B2" s="1">
        <f>kt_x0.1!B11</f>
        <v>0.96855857159309833</v>
      </c>
      <c r="C2" s="1">
        <f>kt_x0.1!C11</f>
        <v>6.5908988727628501E-2</v>
      </c>
      <c r="D2" s="1">
        <f>kt_x0.1!D11</f>
        <v>1.6607791570748701E-28</v>
      </c>
      <c r="E2" s="1">
        <f>kt_x0.1!E11</f>
        <v>2.98411247270133E-2</v>
      </c>
      <c r="F2" s="1">
        <f>kt_x0.1!F11</f>
        <v>3.6067864000615103E-2</v>
      </c>
      <c r="G2" s="1">
        <f>kt_x0.1!G11</f>
        <v>0.21118410284312158</v>
      </c>
      <c r="H2" s="1">
        <f>kt_x0.1!H11</f>
        <v>2.0010482259333942</v>
      </c>
      <c r="I2" s="1">
        <f>kt_x0.1!I11</f>
        <v>1.0466548052556097</v>
      </c>
      <c r="J2" s="1">
        <f>kt_x0.1!A25</f>
        <v>2.1379606884590698</v>
      </c>
      <c r="K2" s="1">
        <f>kt_x0.1!B25</f>
        <v>0.9869230811639873</v>
      </c>
      <c r="L2" s="1">
        <f>kt_x0.1!C25</f>
        <v>5.7544369438668301E-2</v>
      </c>
      <c r="M2" s="1">
        <f>kt_x0.1!D25</f>
        <v>4.3164090852188998E-28</v>
      </c>
      <c r="N2" s="1">
        <f>kt_x0.1!E25</f>
        <v>2.3769813338437199E-2</v>
      </c>
      <c r="O2" s="1">
        <f>kt_x0.1!F25</f>
        <v>3.3774556100231001E-2</v>
      </c>
      <c r="P2" s="1">
        <f>kt_x0.1!G25</f>
        <v>0.19213070974686866</v>
      </c>
      <c r="Q2" s="1">
        <f>kt_x0.1!H25</f>
        <v>2.0795503174273229</v>
      </c>
      <c r="R2" s="1">
        <f>kt_x0.1!I25</f>
        <v>1.0280879815901778</v>
      </c>
    </row>
    <row r="3" spans="1:18" x14ac:dyDescent="0.35">
      <c r="A3" s="1">
        <f>kt_x0.1!A12</f>
        <v>2.47937743122653</v>
      </c>
      <c r="B3" s="1">
        <f>kt_x0.1!B12</f>
        <v>0.97829941732979531</v>
      </c>
      <c r="C3" s="1">
        <f>kt_x0.1!C12</f>
        <v>4.2082730484561702E-2</v>
      </c>
      <c r="D3" s="1">
        <f>kt_x0.1!D12</f>
        <v>6.8959398205075602E-29</v>
      </c>
      <c r="E3" s="1">
        <f>kt_x0.1!E12</f>
        <v>1.3871339206205599E-2</v>
      </c>
      <c r="F3" s="1">
        <f>kt_x0.1!F12</f>
        <v>2.8211391278356101E-2</v>
      </c>
      <c r="G3" s="1">
        <f>kt_x0.1!G12</f>
        <v>0.18896602120988479</v>
      </c>
      <c r="H3" s="1">
        <f>kt_x0.1!H12</f>
        <v>2.4012578711200732</v>
      </c>
      <c r="I3" s="1">
        <f>kt_x0.1!I12</f>
        <v>1.0325327658665904</v>
      </c>
      <c r="J3" s="1">
        <f>kt_x0.1!A26</f>
        <v>2.8172321889439802</v>
      </c>
      <c r="K3" s="1">
        <f>kt_x0.1!B26</f>
        <v>0.99243895377992097</v>
      </c>
      <c r="L3" s="1">
        <f>kt_x0.1!C26</f>
        <v>2.97540708243729E-2</v>
      </c>
      <c r="M3" s="1">
        <f>kt_x0.1!D26</f>
        <v>2.86091445245134E-24</v>
      </c>
      <c r="N3" s="1">
        <f>kt_x0.1!E26</f>
        <v>7.3569506319793899E-3</v>
      </c>
      <c r="O3" s="1">
        <f>kt_x0.1!F26</f>
        <v>2.23971201923935E-2</v>
      </c>
      <c r="P3" s="1">
        <f>kt_x0.1!G26</f>
        <v>0.17249884717048997</v>
      </c>
      <c r="Q3" s="1">
        <f>kt_x0.1!H26</f>
        <v>2.7727337565697634</v>
      </c>
      <c r="R3" s="1">
        <f>kt_x0.1!I26</f>
        <v>1.0160485774260806</v>
      </c>
    </row>
    <row r="4" spans="1:18" x14ac:dyDescent="0.35">
      <c r="A4" s="1">
        <f>kt_x0.1!A13</f>
        <v>2.8684694791340601</v>
      </c>
      <c r="B4" s="1">
        <f>kt_x0.1!B13</f>
        <v>0.98416084076259014</v>
      </c>
      <c r="C4" s="1">
        <f>kt_x0.1!C13</f>
        <v>2.9603887684913299E-2</v>
      </c>
      <c r="D4" s="1">
        <f>kt_x0.1!D13</f>
        <v>1.6687991245861399E-24</v>
      </c>
      <c r="E4" s="1">
        <f>kt_x0.1!E13</f>
        <v>7.32326718807384E-3</v>
      </c>
      <c r="F4" s="1">
        <f>kt_x0.1!F13</f>
        <v>2.2280620496839501E-2</v>
      </c>
      <c r="G4" s="1">
        <f>kt_x0.1!G13</f>
        <v>0.17792776980770497</v>
      </c>
      <c r="H4" s="1">
        <f>kt_x0.1!H13</f>
        <v>2.8014675163067517</v>
      </c>
      <c r="I4" s="1">
        <f>kt_x0.1!I13</f>
        <v>1.0239167373661497</v>
      </c>
      <c r="J4" s="1">
        <f>kt_x0.1!A27</f>
        <v>3.5017314266398998</v>
      </c>
      <c r="K4" s="1">
        <f>kt_x0.1!B27</f>
        <v>0.9951154846147312</v>
      </c>
      <c r="L4" s="1">
        <f>kt_x0.1!C27</f>
        <v>1.8471345578005099E-2</v>
      </c>
      <c r="M4" s="1">
        <f>kt_x0.1!D27</f>
        <v>4.2771558870204403E-24</v>
      </c>
      <c r="N4" s="1">
        <f>kt_x0.1!E27</f>
        <v>2.9806049846190499E-3</v>
      </c>
      <c r="O4" s="1">
        <f>kt_x0.1!F27</f>
        <v>1.5490740593385999E-2</v>
      </c>
      <c r="P4" s="1">
        <f>kt_x0.1!G27</f>
        <v>0.16544693344847974</v>
      </c>
      <c r="Q4" s="1">
        <f>kt_x0.1!H27</f>
        <v>3.4659171957122052</v>
      </c>
      <c r="R4" s="1">
        <f>kt_x0.1!I27</f>
        <v>1.0103332621367878</v>
      </c>
    </row>
    <row r="5" spans="1:18" x14ac:dyDescent="0.35">
      <c r="A5" s="1">
        <f>kt_x0.1!A14</f>
        <v>3.26028021701782</v>
      </c>
      <c r="B5" s="1">
        <f>kt_x0.1!B14</f>
        <v>0.98793917169797274</v>
      </c>
      <c r="C5" s="1">
        <f>kt_x0.1!C14</f>
        <v>2.2113494584688399E-2</v>
      </c>
      <c r="D5" s="1">
        <f>kt_x0.1!D14</f>
        <v>8.2312506536481402E-24</v>
      </c>
      <c r="E5" s="1">
        <f>kt_x0.1!E14</f>
        <v>4.2320658329379202E-3</v>
      </c>
      <c r="F5" s="1">
        <f>kt_x0.1!F14</f>
        <v>1.7881428751750399E-2</v>
      </c>
      <c r="G5" s="1">
        <f>kt_x0.1!G14</f>
        <v>0.17169662467787816</v>
      </c>
      <c r="H5" s="1">
        <f>kt_x0.1!H14</f>
        <v>3.2016771614934307</v>
      </c>
      <c r="I5" s="1">
        <f>kt_x0.1!I14</f>
        <v>1.0183038615601874</v>
      </c>
      <c r="J5" s="1">
        <f>kt_x0.1!A28</f>
        <v>4.1890323037598698</v>
      </c>
      <c r="K5" s="1">
        <f>kt_x0.1!B28</f>
        <v>0.99659408523031368</v>
      </c>
      <c r="L5" s="1">
        <f>kt_x0.1!C28</f>
        <v>1.26531441970072E-2</v>
      </c>
      <c r="M5" s="1">
        <f>kt_x0.1!D28</f>
        <v>5.7998982249699703E-29</v>
      </c>
      <c r="N5" s="1">
        <f>kt_x0.1!E28</f>
        <v>1.42864212519375E-3</v>
      </c>
      <c r="O5" s="1">
        <f>kt_x0.1!F28</f>
        <v>1.12245020718135E-2</v>
      </c>
      <c r="P5" s="1">
        <f>kt_x0.1!G28</f>
        <v>0.16218862688262062</v>
      </c>
      <c r="Q5" s="1">
        <f>kt_x0.1!H28</f>
        <v>4.1591006348546458</v>
      </c>
      <c r="R5" s="1">
        <f>kt_x0.1!I28</f>
        <v>1.0071966685908935</v>
      </c>
    </row>
    <row r="6" spans="1:18" x14ac:dyDescent="0.35">
      <c r="A6" s="1">
        <f>kt_x0.1!A15</f>
        <v>3.6539435938352498</v>
      </c>
      <c r="B6" s="1">
        <f>kt_x0.1!B15</f>
        <v>0.99051146191363493</v>
      </c>
      <c r="C6" s="1">
        <f>kt_x0.1!C15</f>
        <v>1.7210235482194799E-2</v>
      </c>
      <c r="D6" s="1">
        <f>kt_x0.1!D15</f>
        <v>1.1675935392277401E-25</v>
      </c>
      <c r="E6" s="1">
        <f>kt_x0.1!E15</f>
        <v>2.6166951322262998E-3</v>
      </c>
      <c r="F6" s="1">
        <f>kt_x0.1!F15</f>
        <v>1.4593540349968501E-2</v>
      </c>
      <c r="G6" s="1">
        <f>kt_x0.1!G15</f>
        <v>0.16784368703420627</v>
      </c>
      <c r="H6" s="1">
        <f>kt_x0.1!H15</f>
        <v>3.6018868066801097</v>
      </c>
      <c r="I6" s="1">
        <f>kt_x0.1!I15</f>
        <v>1.0144526438361681</v>
      </c>
      <c r="J6" s="1">
        <f>kt_x0.1!A29</f>
        <v>4.8779808918107301</v>
      </c>
      <c r="K6" s="1">
        <f>kt_x0.1!B29</f>
        <v>0.99749241375595465</v>
      </c>
      <c r="L6" s="1">
        <f>kt_x0.1!C29</f>
        <v>9.2298688230335307E-3</v>
      </c>
      <c r="M6" s="1">
        <f>kt_x0.1!D29</f>
        <v>4.3799133969096397E-28</v>
      </c>
      <c r="N6" s="1">
        <f>kt_x0.1!E29</f>
        <v>7.6826771235968903E-4</v>
      </c>
      <c r="O6" s="1">
        <f>kt_x0.1!F29</f>
        <v>8.4616011106738408E-3</v>
      </c>
      <c r="P6" s="1">
        <f>kt_x0.1!G29</f>
        <v>0.16042433180422747</v>
      </c>
      <c r="Q6" s="1">
        <f>kt_x0.1!H29</f>
        <v>4.8522840739970858</v>
      </c>
      <c r="R6" s="1">
        <f>kt_x0.1!I29</f>
        <v>1.0052958189219281</v>
      </c>
    </row>
    <row r="7" spans="1:18" x14ac:dyDescent="0.35">
      <c r="A7" s="1">
        <f>kt_x0.1!A16</f>
        <v>4.04891563212737</v>
      </c>
      <c r="B7" s="1">
        <f>kt_x0.1!B16</f>
        <v>0.99234019054030065</v>
      </c>
      <c r="C7" s="1">
        <f>kt_x0.1!C16</f>
        <v>1.38034579349558E-2</v>
      </c>
      <c r="D7" s="1">
        <f>kt_x0.1!D16</f>
        <v>7.6923554672239197E-25</v>
      </c>
      <c r="E7" s="1">
        <f>kt_x0.1!E16</f>
        <v>1.70514304626834E-3</v>
      </c>
      <c r="F7" s="1">
        <f>kt_x0.1!F16</f>
        <v>1.2098314888687499E-2</v>
      </c>
      <c r="G7" s="1">
        <f>kt_x0.1!G16</f>
        <v>0.16529505894508165</v>
      </c>
      <c r="H7" s="1">
        <f>kt_x0.1!H16</f>
        <v>4.0020964518667883</v>
      </c>
      <c r="I7" s="1">
        <f>kt_x0.1!I16</f>
        <v>1.0116986636438368</v>
      </c>
      <c r="J7" s="1">
        <f>kt_x0.1!A30</f>
        <v>5.5679742256889</v>
      </c>
      <c r="K7" s="1">
        <f>kt_x0.1!B30</f>
        <v>0.99807778451238982</v>
      </c>
      <c r="L7" s="1">
        <f>kt_x0.1!C30</f>
        <v>7.0370995608297999E-3</v>
      </c>
      <c r="M7" s="1">
        <f>kt_x0.1!D30</f>
        <v>1.7859390222955599E-27</v>
      </c>
      <c r="N7" s="1">
        <f>kt_x0.1!E30</f>
        <v>4.4924454373095399E-4</v>
      </c>
      <c r="O7" s="1">
        <f>kt_x0.1!F30</f>
        <v>6.5878550170988502E-3</v>
      </c>
      <c r="P7" s="1">
        <f>kt_x0.1!G30</f>
        <v>0.15936122105440809</v>
      </c>
      <c r="Q7" s="1">
        <f>kt_x0.1!H30</f>
        <v>5.5454675131395268</v>
      </c>
      <c r="R7" s="1">
        <f>kt_x0.1!I30</f>
        <v>1.0040585780181825</v>
      </c>
    </row>
    <row r="8" spans="1:18" x14ac:dyDescent="0.35">
      <c r="A8" s="1">
        <f>kt_x0.1!A17</f>
        <v>4.4448427419481797</v>
      </c>
      <c r="B8" s="1">
        <f>kt_x0.1!B17</f>
        <v>0.99368638429182177</v>
      </c>
      <c r="C8" s="1">
        <f>kt_x0.1!C17</f>
        <v>1.1330878481913401E-2</v>
      </c>
      <c r="D8" s="1">
        <f>kt_x0.1!D17</f>
        <v>2.0587816795202E-24</v>
      </c>
      <c r="E8" s="1">
        <f>kt_x0.1!E17</f>
        <v>1.1588315133736901E-3</v>
      </c>
      <c r="F8" s="1">
        <f>kt_x0.1!F17</f>
        <v>1.0172046968539799E-2</v>
      </c>
      <c r="G8" s="1">
        <f>kt_x0.1!G17</f>
        <v>0.16352000936566916</v>
      </c>
      <c r="H8" s="1">
        <f>kt_x0.1!H17</f>
        <v>4.4023060970534669</v>
      </c>
      <c r="I8" s="1">
        <f>kt_x0.1!I17</f>
        <v>1.0096623551286412</v>
      </c>
      <c r="J8" s="1">
        <f>kt_x0.1!A31</f>
        <v>6.2586697593363398</v>
      </c>
      <c r="K8" s="1">
        <f>kt_x0.1!B31</f>
        <v>0.99848004538547386</v>
      </c>
      <c r="L8" s="1">
        <f>kt_x0.1!C31</f>
        <v>5.5454437505194597E-3</v>
      </c>
      <c r="M8" s="1">
        <f>kt_x0.1!D31</f>
        <v>3.5214684428680504E-27</v>
      </c>
      <c r="N8" s="1">
        <f>kt_x0.1!E31</f>
        <v>2.79989145174146E-4</v>
      </c>
      <c r="O8" s="1">
        <f>kt_x0.1!F31</f>
        <v>5.2654546053453096E-3</v>
      </c>
      <c r="P8" s="1">
        <f>kt_x0.1!G31</f>
        <v>0.15867002792349968</v>
      </c>
      <c r="Q8" s="1">
        <f>kt_x0.1!H31</f>
        <v>6.2386509522819686</v>
      </c>
      <c r="R8" s="1">
        <f>kt_x0.1!I31</f>
        <v>1.0032088358857534</v>
      </c>
    </row>
    <row r="9" spans="1:18" x14ac:dyDescent="0.35">
      <c r="A9" s="1">
        <f>kt_x0.1!A18</f>
        <v>4.8414868265841999</v>
      </c>
      <c r="B9" s="1">
        <f>kt_x0.1!B18</f>
        <v>0.99470601493841448</v>
      </c>
      <c r="C9" s="1">
        <f>kt_x0.1!C18</f>
        <v>9.4751545843552096E-3</v>
      </c>
      <c r="D9" s="1">
        <f>kt_x0.1!D18</f>
        <v>4.9103432824899101E-29</v>
      </c>
      <c r="E9" s="1">
        <f>kt_x0.1!E18</f>
        <v>8.15135785233115E-4</v>
      </c>
      <c r="F9" s="1">
        <f>kt_x0.1!F18</f>
        <v>8.6600187991221003E-3</v>
      </c>
      <c r="G9" s="1">
        <f>kt_x0.1!G18</f>
        <v>0.16223267674941044</v>
      </c>
      <c r="H9" s="1">
        <f>kt_x0.1!H18</f>
        <v>4.8025157422401463</v>
      </c>
      <c r="I9" s="1">
        <f>kt_x0.1!I18</f>
        <v>1.0081147228735321</v>
      </c>
      <c r="J9" s="1">
        <f>kt_x0.1!A32</f>
        <v>6.9498593235476003</v>
      </c>
      <c r="K9" s="1">
        <f>kt_x0.1!B32</f>
        <v>0.998768202972528</v>
      </c>
      <c r="L9" s="1">
        <f>kt_x0.1!C32</f>
        <v>4.4837869706665498E-3</v>
      </c>
      <c r="M9" s="1">
        <f>kt_x0.1!D32</f>
        <v>6.0433623375021298E-27</v>
      </c>
      <c r="N9" s="1">
        <f>kt_x0.1!E32</f>
        <v>1.8347899668885999E-4</v>
      </c>
      <c r="O9" s="1">
        <f>kt_x0.1!F32</f>
        <v>4.3003079739776899E-3</v>
      </c>
      <c r="P9" s="1">
        <f>kt_x0.1!G32</f>
        <v>0.15819455061446935</v>
      </c>
      <c r="Q9" s="1">
        <f>kt_x0.1!H32</f>
        <v>6.9318343914244105</v>
      </c>
      <c r="R9" s="1">
        <f>kt_x0.1!I32</f>
        <v>1.0026003119961275</v>
      </c>
    </row>
    <row r="10" spans="1:18" x14ac:dyDescent="0.35">
      <c r="A10" s="1">
        <f>kt_x0.1!A19</f>
        <v>5.2386823005734398</v>
      </c>
      <c r="B10" s="1">
        <f>kt_x0.1!B19</f>
        <v>0.9954968185775509</v>
      </c>
      <c r="C10" s="1">
        <f>kt_x0.1!C19</f>
        <v>8.0447054945174592E-3</v>
      </c>
      <c r="D10" s="1">
        <f>kt_x0.1!D19</f>
        <v>7.8589841015086397E-29</v>
      </c>
      <c r="E10" s="1">
        <f>kt_x0.1!E19</f>
        <v>5.9008905145903096E-4</v>
      </c>
      <c r="F10" s="1">
        <f>kt_x0.1!F19</f>
        <v>7.4546164430584301E-3</v>
      </c>
      <c r="G10" s="1">
        <f>kt_x0.1!G19</f>
        <v>0.16126822042099956</v>
      </c>
      <c r="H10" s="1">
        <f>kt_x0.1!H19</f>
        <v>5.2027253874268258</v>
      </c>
      <c r="I10" s="1">
        <f>kt_x0.1!I19</f>
        <v>1.006911168756573</v>
      </c>
      <c r="J10" s="1">
        <f>kt_x0.1!A33</f>
        <v>7.6414093879789498</v>
      </c>
      <c r="K10" s="1">
        <f>kt_x0.1!B33</f>
        <v>0.99898161741775093</v>
      </c>
      <c r="L10" s="1">
        <f>kt_x0.1!C33</f>
        <v>3.7009334809013899E-3</v>
      </c>
      <c r="M10" s="1">
        <f>kt_x0.1!D33</f>
        <v>7.1972438507510197E-27</v>
      </c>
      <c r="N10" s="1">
        <f>kt_x0.1!E33</f>
        <v>1.25206373308719E-4</v>
      </c>
      <c r="O10" s="1">
        <f>kt_x0.1!F33</f>
        <v>3.5757271075926699E-3</v>
      </c>
      <c r="P10" s="1">
        <f>kt_x0.1!G33</f>
        <v>0.15785296191960402</v>
      </c>
      <c r="Q10" s="1">
        <f>kt_x0.1!H33</f>
        <v>7.6250178305668506</v>
      </c>
      <c r="R10" s="1">
        <f>kt_x0.1!I33</f>
        <v>1.0021497074205374</v>
      </c>
    </row>
    <row r="11" spans="1:18" x14ac:dyDescent="0.35">
      <c r="A11" s="1">
        <f>kt_x0.1!A20</f>
        <v>8.0275234814493004</v>
      </c>
      <c r="B11" s="1">
        <f>kt_x0.1!B20</f>
        <v>0.99810882836400805</v>
      </c>
      <c r="C11" s="1">
        <f>kt_x0.1!C20</f>
        <v>3.3628566352474701E-3</v>
      </c>
      <c r="D11" s="1">
        <f>kt_x0.1!D20</f>
        <v>3.1854995146150602E-25</v>
      </c>
      <c r="E11" s="1">
        <f>kt_x0.1!E20</f>
        <v>1.04335619322314E-4</v>
      </c>
      <c r="F11" s="1">
        <f>kt_x0.1!F20</f>
        <v>3.25852101592516E-3</v>
      </c>
      <c r="G11" s="1">
        <f>kt_x0.1!G20</f>
        <v>0.15829457928201024</v>
      </c>
      <c r="H11" s="1">
        <f>kt_x0.1!H20</f>
        <v>8.0041929037335766</v>
      </c>
      <c r="I11" s="1">
        <f>kt_x0.1!I20</f>
        <v>1.0029147945328556</v>
      </c>
      <c r="J11" s="1">
        <f>kt_x0.1!A34</f>
        <v>8.3332304596810705</v>
      </c>
      <c r="K11" s="1">
        <f>kt_x0.1!B34</f>
        <v>0.99914404942238122</v>
      </c>
      <c r="L11" s="1">
        <f>kt_x0.1!C34</f>
        <v>3.1069347013357798E-3</v>
      </c>
      <c r="M11" s="1">
        <f>kt_x0.1!D34</f>
        <v>8.6425490085190298E-27</v>
      </c>
      <c r="N11" s="1">
        <f>kt_x0.1!E34</f>
        <v>8.8343730097621402E-5</v>
      </c>
      <c r="O11" s="1">
        <f>kt_x0.1!F34</f>
        <v>3.01859097123816E-3</v>
      </c>
      <c r="P11" s="1">
        <f>kt_x0.1!G34</f>
        <v>0.15759899067761804</v>
      </c>
      <c r="Q11" s="1">
        <f>kt_x0.1!H34</f>
        <v>8.3182012697092915</v>
      </c>
      <c r="R11" s="1">
        <f>kt_x0.1!I34</f>
        <v>1.0018067836404136</v>
      </c>
    </row>
    <row r="12" spans="1:18" x14ac:dyDescent="0.35">
      <c r="A12" s="1">
        <f>kt_x0.1!A21</f>
        <v>16.020037733969499</v>
      </c>
      <c r="B12" s="1">
        <f>kt_x0.1!B21</f>
        <v>0.99952888057134137</v>
      </c>
      <c r="C12" s="1">
        <f>kt_x0.1!C21</f>
        <v>8.3650294458285598E-4</v>
      </c>
      <c r="D12" s="1">
        <f>kt_x0.1!D21</f>
        <v>7.3123261485638198E-24</v>
      </c>
      <c r="E12" s="1">
        <f>kt_x0.1!E21</f>
        <v>6.4877027083941802E-6</v>
      </c>
      <c r="F12" s="1">
        <f>kt_x0.1!F21</f>
        <v>8.30015241874462E-4</v>
      </c>
      <c r="G12" s="1">
        <f>kt_x0.1!G21</f>
        <v>0.15681552784461458</v>
      </c>
      <c r="H12" s="1">
        <f>kt_x0.1!H21</f>
        <v>16.008385807467153</v>
      </c>
      <c r="I12" s="1">
        <f>kt_x0.1!I21</f>
        <v>1.0007278639234762</v>
      </c>
      <c r="J12" s="1">
        <f>kt_x0.1!A35</f>
        <v>9.0252603521649704</v>
      </c>
      <c r="K12" s="1">
        <f>kt_x0.1!B35</f>
        <v>0.99927052396497562</v>
      </c>
      <c r="L12" s="1">
        <f>kt_x0.1!C35</f>
        <v>2.6454775546979402E-3</v>
      </c>
      <c r="M12" s="1">
        <f>kt_x0.1!D35</f>
        <v>9.5686076716087103E-27</v>
      </c>
      <c r="N12" s="1">
        <f>kt_x0.1!E35</f>
        <v>6.4105652638739204E-5</v>
      </c>
      <c r="O12" s="1">
        <f>kt_x0.1!F35</f>
        <v>2.5813719020592002E-3</v>
      </c>
      <c r="P12" s="1">
        <f>kt_x0.1!G35</f>
        <v>0.15740483907403699</v>
      </c>
      <c r="Q12" s="1">
        <f>kt_x0.1!H35</f>
        <v>9.0113847088517307</v>
      </c>
      <c r="R12" s="1">
        <f>kt_x0.1!I35</f>
        <v>1.0015397903609209</v>
      </c>
    </row>
    <row r="13" spans="1:18" x14ac:dyDescent="0.35">
      <c r="A13" s="1">
        <f>kt_x0.1!A22</f>
        <v>32.022595794458802</v>
      </c>
      <c r="B13" s="1">
        <f>kt_x0.1!B22</f>
        <v>0.99988232772795282</v>
      </c>
      <c r="C13" s="1">
        <f>kt_x0.1!C22</f>
        <v>2.08882933108004E-4</v>
      </c>
      <c r="D13" s="1">
        <f>kt_x0.1!D22</f>
        <v>6.3913317081343396E-28</v>
      </c>
      <c r="E13" s="1">
        <f>kt_x0.1!E22</f>
        <v>4.0496883660055802E-7</v>
      </c>
      <c r="F13" s="1">
        <f>kt_x0.1!F22</f>
        <v>2.08477964271403E-4</v>
      </c>
      <c r="G13" s="1">
        <f>kt_x0.1!G22</f>
        <v>0.15646260077013863</v>
      </c>
      <c r="H13" s="1">
        <f>kt_x0.1!H22</f>
        <v>32.016771614934306</v>
      </c>
      <c r="I13" s="1">
        <f>kt_x0.1!I22</f>
        <v>1.00018191026861</v>
      </c>
      <c r="J13" s="1">
        <f>kt_x0.1!A36</f>
        <v>13.8726932950223</v>
      </c>
      <c r="K13" s="1">
        <f>kt_x0.1!B36</f>
        <v>0.99969160473888208</v>
      </c>
      <c r="L13" s="1">
        <f>kt_x0.1!C36</f>
        <v>1.11526401398941E-3</v>
      </c>
      <c r="M13" s="1">
        <f>kt_x0.1!D36</f>
        <v>3.8724393573432497E-27</v>
      </c>
      <c r="N13" s="1">
        <f>kt_x0.1!E36</f>
        <v>1.1422990428369899E-5</v>
      </c>
      <c r="O13" s="1">
        <f>kt_x0.1!F36</f>
        <v>1.10384102356104E-3</v>
      </c>
      <c r="P13" s="1">
        <f>kt_x0.1!G36</f>
        <v>0.15678112607929473</v>
      </c>
      <c r="Q13" s="1">
        <f>kt_x0.1!H36</f>
        <v>13.863668782848821</v>
      </c>
      <c r="R13" s="1">
        <f>kt_x0.1!I36</f>
        <v>1.0006509468968736</v>
      </c>
    </row>
    <row r="14" spans="1:18" x14ac:dyDescent="0.35">
      <c r="A14" s="1">
        <f>kt_x0.1!A23</f>
        <v>64.036455096156502</v>
      </c>
      <c r="B14" s="1">
        <f>kt_x0.1!B23</f>
        <v>0.99997058870326616</v>
      </c>
      <c r="C14" s="1">
        <f>kt_x0.1!C23</f>
        <v>5.2205877877054097E-5</v>
      </c>
      <c r="D14" s="1">
        <f>kt_x0.1!D23</f>
        <v>3.0640084440721401E-24</v>
      </c>
      <c r="E14" s="1">
        <f>kt_x0.1!E23</f>
        <v>2.5302572683326199E-8</v>
      </c>
      <c r="F14" s="1">
        <f>kt_x0.1!F23</f>
        <v>5.2180575304370703E-5</v>
      </c>
      <c r="G14" s="1">
        <f>kt_x0.1!G23</f>
        <v>0.15637541984713199</v>
      </c>
      <c r="H14" s="1">
        <f>kt_x0.1!H23</f>
        <v>64.033543229868613</v>
      </c>
      <c r="I14" s="1">
        <f>kt_x0.1!I23</f>
        <v>1.0000454740771947</v>
      </c>
      <c r="J14" s="1">
        <f>kt_x0.1!A37</f>
        <v>27.731851235364001</v>
      </c>
      <c r="K14" s="1">
        <f>kt_x0.1!B37</f>
        <v>0.99992287698649818</v>
      </c>
      <c r="L14" s="1">
        <f>kt_x0.1!C37</f>
        <v>2.7850485136583699E-4</v>
      </c>
      <c r="M14" s="1">
        <f>kt_x0.1!D37</f>
        <v>7.2303137691926295E-27</v>
      </c>
      <c r="N14" s="1">
        <f>kt_x0.1!E37</f>
        <v>7.1324110978657401E-7</v>
      </c>
      <c r="O14" s="1">
        <f>kt_x0.1!F37</f>
        <v>2.7779161025605098E-4</v>
      </c>
      <c r="P14" s="1">
        <f>kt_x0.1!G37</f>
        <v>0.15645340127280166</v>
      </c>
      <c r="Q14" s="1">
        <f>kt_x0.1!H37</f>
        <v>27.727337565697642</v>
      </c>
      <c r="R14" s="1">
        <f>kt_x0.1!I37</f>
        <v>1.0001627877056591</v>
      </c>
    </row>
    <row r="15" spans="1:18" x14ac:dyDescent="0.35">
      <c r="A15" s="1">
        <f>kt_x0.1!A24</f>
        <v>128.06854236273401</v>
      </c>
      <c r="B15" s="1">
        <f>kt_x0.1!B24</f>
        <v>0.99999264759977269</v>
      </c>
      <c r="C15" s="1">
        <f>kt_x0.1!C24</f>
        <v>1.3050546007775401E-5</v>
      </c>
      <c r="D15" s="1">
        <f>kt_x0.1!D24</f>
        <v>1.1472390393297799E-22</v>
      </c>
      <c r="E15" s="1">
        <f>kt_x0.1!E24</f>
        <v>1.5812862859808101E-9</v>
      </c>
      <c r="F15" s="1">
        <f>kt_x0.1!F24</f>
        <v>1.30489647214894E-5</v>
      </c>
      <c r="G15" s="1">
        <f>kt_x0.1!G24</f>
        <v>0.15635369025329274</v>
      </c>
      <c r="H15" s="1">
        <f>kt_x0.1!H24</f>
        <v>128.06708645973723</v>
      </c>
      <c r="I15" s="1">
        <f>kt_x0.1!I24</f>
        <v>1.0000113682838974</v>
      </c>
      <c r="J15" s="1">
        <f>kt_x0.1!A38</f>
        <v>55.456932140840799</v>
      </c>
      <c r="K15" s="1">
        <f>kt_x0.1!B38</f>
        <v>0.99998071779273145</v>
      </c>
      <c r="L15" s="1">
        <f>kt_x0.1!C38</f>
        <v>6.9607461247094297E-5</v>
      </c>
      <c r="M15" s="1">
        <f>kt_x0.1!D38</f>
        <v>1.86444076978906E-25</v>
      </c>
      <c r="N15" s="1">
        <f>kt_x0.1!E38</f>
        <v>4.4566693473069399E-8</v>
      </c>
      <c r="O15" s="1">
        <f>kt_x0.1!F38</f>
        <v>6.9562894553621196E-5</v>
      </c>
      <c r="P15" s="1">
        <f>kt_x0.1!G38</f>
        <v>0.15637308233639846</v>
      </c>
      <c r="Q15" s="1">
        <f>kt_x0.1!H38</f>
        <v>55.454675131395284</v>
      </c>
      <c r="R15" s="1">
        <f>kt_x0.1!I38</f>
        <v>1.0000407000751546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zoomScale="55" zoomScaleNormal="55" workbookViewId="0">
      <selection activeCell="C44" sqref="C44"/>
    </sheetView>
  </sheetViews>
  <sheetFormatPr defaultRowHeight="14.5" x14ac:dyDescent="0.35"/>
  <cols>
    <col min="1" max="3" width="12" style="1" bestFit="1" customWidth="1"/>
    <col min="4" max="5" width="12.453125" style="1" bestFit="1" customWidth="1"/>
    <col min="6" max="6" width="12.1796875" style="1" bestFit="1" customWidth="1"/>
    <col min="7" max="9" width="12" style="1" bestFit="1" customWidth="1"/>
    <col min="10" max="10" width="8.7265625" style="1"/>
    <col min="11" max="11" width="7" style="1" bestFit="1" customWidth="1"/>
    <col min="12" max="14" width="12" style="1" bestFit="1" customWidth="1"/>
    <col min="15" max="15" width="4.36328125" style="1" bestFit="1" customWidth="1"/>
    <col min="16" max="16" width="4.08984375" style="1" bestFit="1" customWidth="1"/>
    <col min="17" max="17" width="3.26953125" style="1" bestFit="1" customWidth="1"/>
    <col min="18" max="18" width="5.36328125" style="1" bestFit="1" customWidth="1"/>
    <col min="19" max="19" width="12" style="1" bestFit="1" customWidth="1"/>
    <col min="20" max="20" width="6.1796875" style="1" bestFit="1" customWidth="1"/>
    <col min="21" max="21" width="6.54296875" style="1" bestFit="1" customWidth="1"/>
    <col min="22" max="22" width="6.90625" style="1" bestFit="1" customWidth="1"/>
    <col min="23" max="23" width="9.1796875" style="1" bestFit="1" customWidth="1"/>
    <col min="24" max="27" width="12" style="1" bestFit="1" customWidth="1"/>
    <col min="28" max="29" width="12.453125" style="1" bestFit="1" customWidth="1"/>
    <col min="30" max="30" width="12.1796875" style="1" bestFit="1" customWidth="1"/>
    <col min="31" max="36" width="13.26953125" style="1" bestFit="1" customWidth="1"/>
    <col min="37" max="16384" width="8.7265625" style="1"/>
  </cols>
  <sheetData>
    <row r="1" spans="1:36" ht="16.5" x14ac:dyDescent="0.45">
      <c r="A1" s="1" t="s">
        <v>53</v>
      </c>
      <c r="B1" s="1">
        <f>1.4518</f>
        <v>1.4518</v>
      </c>
      <c r="C1" s="1">
        <f>B1*SQRT(3)</f>
        <v>2.5145913624284959</v>
      </c>
    </row>
    <row r="2" spans="1:36" ht="17.5" x14ac:dyDescent="0.45">
      <c r="A2" s="1" t="s">
        <v>56</v>
      </c>
      <c r="B2" s="1">
        <f>3*SQRT(3)/2*B1^2/B3</f>
        <v>2.7380128049802677</v>
      </c>
    </row>
    <row r="3" spans="1:36" ht="16.5" x14ac:dyDescent="0.45">
      <c r="A3" s="1" t="s">
        <v>54</v>
      </c>
      <c r="B3" s="1">
        <v>2</v>
      </c>
    </row>
    <row r="4" spans="1:36" ht="17.5" x14ac:dyDescent="0.45">
      <c r="A4" s="1" t="s">
        <v>55</v>
      </c>
      <c r="B4" s="1">
        <f>1/B2</f>
        <v>0.36522838687279507</v>
      </c>
    </row>
    <row r="6" spans="1:36" x14ac:dyDescent="0.35">
      <c r="A6" s="1">
        <f>0.109</f>
        <v>0.109</v>
      </c>
      <c r="B6" s="1">
        <f>A6*5</f>
        <v>0.54500000000000004</v>
      </c>
    </row>
    <row r="7" spans="1:36" x14ac:dyDescent="0.35">
      <c r="A7" s="1">
        <f>0.066</f>
        <v>6.6000000000000003E-2</v>
      </c>
      <c r="B7" s="1">
        <f>A7*5</f>
        <v>0.33</v>
      </c>
    </row>
    <row r="8" spans="1:36" x14ac:dyDescent="0.35">
      <c r="A8" s="2" t="s">
        <v>60</v>
      </c>
      <c r="K8" s="2" t="s">
        <v>59</v>
      </c>
    </row>
    <row r="10" spans="1:36" x14ac:dyDescent="0.35">
      <c r="A10" s="1" t="s">
        <v>57</v>
      </c>
      <c r="B10" s="1" t="s">
        <v>58</v>
      </c>
      <c r="C10" s="1" t="str">
        <f t="shared" ref="C10:F24" si="0">AA10</f>
        <v>pe_atom</v>
      </c>
      <c r="D10" s="1" t="str">
        <f t="shared" si="0"/>
        <v>ebond_atom</v>
      </c>
      <c r="E10" s="1" t="str">
        <f t="shared" si="0"/>
        <v>eangle_atom</v>
      </c>
      <c r="F10" s="1" t="str">
        <f t="shared" si="0"/>
        <v>edihed_atom</v>
      </c>
      <c r="G10" s="1" t="s">
        <v>3</v>
      </c>
      <c r="H10" s="1" t="s">
        <v>61</v>
      </c>
      <c r="I10" s="1" t="s">
        <v>62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Q10" s="1" t="s">
        <v>6</v>
      </c>
      <c r="R10" s="1" t="s">
        <v>7</v>
      </c>
      <c r="S10" s="1" t="s">
        <v>8</v>
      </c>
      <c r="T10" s="1" t="s">
        <v>9</v>
      </c>
      <c r="U10" s="1" t="s">
        <v>10</v>
      </c>
      <c r="V10" s="1" t="s">
        <v>11</v>
      </c>
      <c r="W10" s="1" t="s">
        <v>12</v>
      </c>
      <c r="X10" s="1" t="s">
        <v>13</v>
      </c>
      <c r="Y10" s="1" t="s">
        <v>14</v>
      </c>
      <c r="Z10" s="1" t="s">
        <v>15</v>
      </c>
      <c r="AA10" s="1" t="s">
        <v>1</v>
      </c>
      <c r="AB10" s="1" t="s">
        <v>63</v>
      </c>
      <c r="AC10" s="1" t="s">
        <v>64</v>
      </c>
      <c r="AD10" s="1" t="s">
        <v>65</v>
      </c>
      <c r="AE10" s="1" t="s">
        <v>16</v>
      </c>
      <c r="AF10" s="1" t="s">
        <v>17</v>
      </c>
      <c r="AG10" s="1" t="s">
        <v>18</v>
      </c>
      <c r="AH10" s="1" t="s">
        <v>19</v>
      </c>
      <c r="AI10" s="1" t="s">
        <v>20</v>
      </c>
      <c r="AJ10" s="1" t="s">
        <v>21</v>
      </c>
    </row>
    <row r="11" spans="1:36" x14ac:dyDescent="0.35">
      <c r="A11" s="1">
        <f>S11</f>
        <v>1.95034588669703</v>
      </c>
      <c r="B11" s="1">
        <f>Y11/(Q11*$B$1*3)</f>
        <v>1.0382449934365754</v>
      </c>
      <c r="C11" s="1">
        <f t="shared" si="0"/>
        <v>3.3351484654086998</v>
      </c>
      <c r="D11" s="1">
        <f t="shared" si="0"/>
        <v>2.2347873236343302E-28</v>
      </c>
      <c r="E11" s="1">
        <f t="shared" si="0"/>
        <v>0.26161427652971903</v>
      </c>
      <c r="F11" s="1">
        <f t="shared" si="0"/>
        <v>3.07353418887898</v>
      </c>
      <c r="G11" s="1">
        <f t="shared" ref="G11:G39" si="1">2/$B$2*C11*S11^2</f>
        <v>9.2668678475488218</v>
      </c>
      <c r="H11" s="1">
        <f>$C$1*SQRT(P11^2)/(2*PI())</f>
        <v>2.0010482259333942</v>
      </c>
      <c r="I11" s="1">
        <f>A11/H11</f>
        <v>0.97466211029835925</v>
      </c>
      <c r="K11" s="1" t="s">
        <v>22</v>
      </c>
      <c r="L11" s="1">
        <v>3.3351484654086998</v>
      </c>
      <c r="M11" s="1">
        <v>3.3351484654086998</v>
      </c>
      <c r="N11" s="1">
        <v>9.2668678475488395</v>
      </c>
      <c r="O11" s="1" t="s">
        <v>23</v>
      </c>
      <c r="P11" s="1">
        <v>5</v>
      </c>
      <c r="Q11" s="1">
        <v>2</v>
      </c>
      <c r="R11" s="1">
        <v>0</v>
      </c>
      <c r="S11" s="1">
        <v>1.95034588669703</v>
      </c>
      <c r="T11" s="1">
        <v>40</v>
      </c>
      <c r="U11" s="1">
        <v>60</v>
      </c>
      <c r="V11" s="1">
        <v>120</v>
      </c>
      <c r="W11" s="1">
        <v>240</v>
      </c>
      <c r="X11" s="1">
        <v>12.470765815</v>
      </c>
      <c r="Y11" s="1">
        <v>9.0439444888273197</v>
      </c>
      <c r="Z11" s="1">
        <v>33.969568047000003</v>
      </c>
      <c r="AA11" s="1">
        <v>3.3351484654086998</v>
      </c>
      <c r="AB11" s="1">
        <v>2.2347873236343302E-28</v>
      </c>
      <c r="AC11" s="1">
        <v>0.26161427652971903</v>
      </c>
      <c r="AD11" s="1">
        <v>3.07353418887898</v>
      </c>
      <c r="AE11" s="1">
        <v>-6.1066766420263197E-9</v>
      </c>
      <c r="AF11" s="1">
        <v>1.02854603276443E-7</v>
      </c>
      <c r="AG11" s="1">
        <v>9.3366543700402496E-9</v>
      </c>
      <c r="AH11" s="1">
        <v>6.6397491381536198E-10</v>
      </c>
      <c r="AI11" s="1">
        <v>2.36370223509614E-9</v>
      </c>
      <c r="AJ11" s="1">
        <v>1.1986245475051601E-10</v>
      </c>
    </row>
    <row r="12" spans="1:36" x14ac:dyDescent="0.35">
      <c r="A12" s="1">
        <f t="shared" ref="A12:A39" si="2">S12</f>
        <v>2.3214100188573701</v>
      </c>
      <c r="B12" s="1">
        <f t="shared" ref="B12:B24" si="3">Y12/(Q12*$B$1*3)</f>
        <v>1.0407836821864755</v>
      </c>
      <c r="C12" s="1">
        <f t="shared" si="0"/>
        <v>2.5618179009821298</v>
      </c>
      <c r="D12" s="1">
        <f t="shared" si="0"/>
        <v>1.58979664907859E-23</v>
      </c>
      <c r="E12" s="1">
        <f t="shared" si="0"/>
        <v>0.20830998319102101</v>
      </c>
      <c r="F12" s="1">
        <f t="shared" si="0"/>
        <v>2.3535079177911098</v>
      </c>
      <c r="G12" s="1">
        <f t="shared" si="1"/>
        <v>10.084316917737677</v>
      </c>
      <c r="H12" s="1">
        <f t="shared" ref="H12:H24" si="4">$C$1*SQRT(P12^2)/(2*PI())</f>
        <v>2.4012578711200732</v>
      </c>
      <c r="I12" s="1">
        <f t="shared" ref="I12:I39" si="5">A12/H12</f>
        <v>0.96674748962906765</v>
      </c>
      <c r="K12" s="1" t="s">
        <v>24</v>
      </c>
      <c r="L12" s="1">
        <v>2.5618179009821298</v>
      </c>
      <c r="M12" s="1">
        <v>2.5618179009821298</v>
      </c>
      <c r="N12" s="1">
        <v>10.0843169177377</v>
      </c>
      <c r="O12" s="1" t="s">
        <v>23</v>
      </c>
      <c r="P12" s="1">
        <v>6</v>
      </c>
      <c r="Q12" s="1">
        <v>2</v>
      </c>
      <c r="R12" s="1">
        <v>0</v>
      </c>
      <c r="S12" s="1">
        <v>2.3214100188573701</v>
      </c>
      <c r="T12" s="1">
        <v>48</v>
      </c>
      <c r="U12" s="1">
        <v>72</v>
      </c>
      <c r="V12" s="1">
        <v>144</v>
      </c>
      <c r="W12" s="1">
        <v>288</v>
      </c>
      <c r="X12" s="1">
        <v>14.964918978</v>
      </c>
      <c r="Y12" s="1">
        <v>9.0660584987899497</v>
      </c>
      <c r="Z12" s="1">
        <v>34.763481657</v>
      </c>
      <c r="AA12" s="1">
        <v>2.5618179009821298</v>
      </c>
      <c r="AB12" s="1">
        <v>1.58979664907859E-23</v>
      </c>
      <c r="AC12" s="1">
        <v>0.20830998319102101</v>
      </c>
      <c r="AD12" s="1">
        <v>2.3535079177911098</v>
      </c>
      <c r="AE12" s="1">
        <v>1.00690598056632E-9</v>
      </c>
      <c r="AF12" s="1">
        <v>-2.9550592808828901E-5</v>
      </c>
      <c r="AG12" s="1">
        <v>4.2373960015499601E-9</v>
      </c>
      <c r="AH12" s="1">
        <v>-4.5338896692906001E-10</v>
      </c>
      <c r="AI12" s="1">
        <v>1.65115540542864E-9</v>
      </c>
      <c r="AJ12" s="1">
        <v>4.7469180484913803E-11</v>
      </c>
    </row>
    <row r="13" spans="1:36" x14ac:dyDescent="0.35">
      <c r="A13" s="1">
        <f t="shared" si="2"/>
        <v>2.7056650050394002</v>
      </c>
      <c r="B13" s="1">
        <f t="shared" si="3"/>
        <v>1.0390957756374468</v>
      </c>
      <c r="C13" s="1">
        <f t="shared" si="0"/>
        <v>2.0174974232373302</v>
      </c>
      <c r="D13" s="1">
        <f t="shared" si="0"/>
        <v>1.29582662721886E-26</v>
      </c>
      <c r="E13" s="1">
        <f t="shared" si="0"/>
        <v>0.16050680218882399</v>
      </c>
      <c r="F13" s="1">
        <f t="shared" si="0"/>
        <v>1.8569906210485001</v>
      </c>
      <c r="G13" s="1">
        <f t="shared" si="1"/>
        <v>10.788363190419002</v>
      </c>
      <c r="H13" s="1">
        <f t="shared" si="4"/>
        <v>2.8014675163067517</v>
      </c>
      <c r="I13" s="1">
        <f t="shared" si="5"/>
        <v>0.96580274063157778</v>
      </c>
      <c r="K13" s="1" t="s">
        <v>25</v>
      </c>
      <c r="L13" s="1">
        <v>2.0174974232373302</v>
      </c>
      <c r="M13" s="1">
        <v>2.01749742323732</v>
      </c>
      <c r="N13" s="1">
        <v>10.788363190419</v>
      </c>
      <c r="O13" s="1" t="s">
        <v>23</v>
      </c>
      <c r="P13" s="1">
        <v>7</v>
      </c>
      <c r="Q13" s="1">
        <v>2</v>
      </c>
      <c r="R13" s="1">
        <v>0</v>
      </c>
      <c r="S13" s="1">
        <v>2.7056650050394002</v>
      </c>
      <c r="T13" s="1">
        <v>56</v>
      </c>
      <c r="U13" s="1">
        <v>84</v>
      </c>
      <c r="V13" s="1">
        <v>168</v>
      </c>
      <c r="W13" s="1">
        <v>336</v>
      </c>
      <c r="X13" s="1">
        <v>17.459072141</v>
      </c>
      <c r="Y13" s="1">
        <v>9.0513554824226699</v>
      </c>
      <c r="Z13" s="1">
        <v>35.557395266</v>
      </c>
      <c r="AA13" s="1">
        <v>2.0174974232373302</v>
      </c>
      <c r="AB13" s="1">
        <v>1.29582662721886E-26</v>
      </c>
      <c r="AC13" s="1">
        <v>0.16050680218882399</v>
      </c>
      <c r="AD13" s="1">
        <v>1.8569906210485001</v>
      </c>
      <c r="AE13" s="1">
        <v>-2.6294120234398602E-9</v>
      </c>
      <c r="AF13" s="1">
        <v>8.4162796355747603E-7</v>
      </c>
      <c r="AG13" s="1">
        <v>4.6825145622901604E-10</v>
      </c>
      <c r="AH13" s="1">
        <v>4.9611016666571797E-10</v>
      </c>
      <c r="AI13" s="1">
        <v>-2.8830036291793102E-9</v>
      </c>
      <c r="AJ13" s="1">
        <v>-1.9979479202079399E-9</v>
      </c>
    </row>
    <row r="14" spans="1:36" x14ac:dyDescent="0.35">
      <c r="A14" s="1">
        <f t="shared" si="2"/>
        <v>3.0970979441875399</v>
      </c>
      <c r="B14" s="1">
        <f t="shared" si="3"/>
        <v>1.036151785478056</v>
      </c>
      <c r="C14" s="1">
        <f t="shared" si="0"/>
        <v>1.6251835048914101</v>
      </c>
      <c r="D14" s="1">
        <f t="shared" si="0"/>
        <v>1.4122348615231399E-26</v>
      </c>
      <c r="E14" s="1">
        <f t="shared" si="0"/>
        <v>0.123177142129283</v>
      </c>
      <c r="F14" s="1">
        <f t="shared" si="0"/>
        <v>1.5020063627621201</v>
      </c>
      <c r="G14" s="1">
        <f t="shared" si="1"/>
        <v>11.38693407624857</v>
      </c>
      <c r="H14" s="1">
        <f t="shared" si="4"/>
        <v>3.2016771614934307</v>
      </c>
      <c r="I14" s="1">
        <f t="shared" si="5"/>
        <v>0.96733611415802156</v>
      </c>
      <c r="K14" s="1" t="s">
        <v>26</v>
      </c>
      <c r="L14" s="1">
        <v>1.6251835048914101</v>
      </c>
      <c r="M14" s="1">
        <v>1.6251835048914001</v>
      </c>
      <c r="N14" s="1">
        <v>11.386934076248499</v>
      </c>
      <c r="O14" s="1" t="s">
        <v>23</v>
      </c>
      <c r="P14" s="1">
        <v>8</v>
      </c>
      <c r="Q14" s="1">
        <v>2</v>
      </c>
      <c r="R14" s="1">
        <v>0</v>
      </c>
      <c r="S14" s="1">
        <v>3.0970979441875399</v>
      </c>
      <c r="T14" s="1">
        <v>64</v>
      </c>
      <c r="U14" s="1">
        <v>96</v>
      </c>
      <c r="V14" s="1">
        <v>192</v>
      </c>
      <c r="W14" s="1">
        <v>384</v>
      </c>
      <c r="X14" s="1">
        <v>19.953225304</v>
      </c>
      <c r="Y14" s="1">
        <v>9.0257109729422496</v>
      </c>
      <c r="Z14" s="1">
        <v>36.351308875999997</v>
      </c>
      <c r="AA14" s="1">
        <v>1.6251835048914101</v>
      </c>
      <c r="AB14" s="1">
        <v>1.4122348615231399E-26</v>
      </c>
      <c r="AC14" s="1">
        <v>0.123177142129283</v>
      </c>
      <c r="AD14" s="1">
        <v>1.5020063627621201</v>
      </c>
      <c r="AE14" s="1">
        <v>3.63474440976745E-9</v>
      </c>
      <c r="AF14" s="1">
        <v>-8.7853352707735804E-7</v>
      </c>
      <c r="AG14" s="1">
        <v>-6.7005723032234799E-9</v>
      </c>
      <c r="AH14" s="1">
        <v>-3.3038641442043801E-10</v>
      </c>
      <c r="AI14" s="1">
        <v>1.4889302016437901E-10</v>
      </c>
      <c r="AJ14" s="1">
        <v>-1.36648611166121E-9</v>
      </c>
    </row>
    <row r="15" spans="1:36" x14ac:dyDescent="0.35">
      <c r="A15" s="1">
        <f t="shared" si="2"/>
        <v>3.4928046466090601</v>
      </c>
      <c r="B15" s="1">
        <f t="shared" si="3"/>
        <v>1.0329521367480761</v>
      </c>
      <c r="C15" s="1">
        <f t="shared" si="0"/>
        <v>1.3347823466175699</v>
      </c>
      <c r="D15" s="1">
        <f t="shared" si="0"/>
        <v>1.7352755482320801E-28</v>
      </c>
      <c r="E15" s="1">
        <f t="shared" si="0"/>
        <v>9.5035392051689593E-2</v>
      </c>
      <c r="F15" s="1">
        <f t="shared" si="0"/>
        <v>1.2397469545658799</v>
      </c>
      <c r="G15" s="1">
        <f t="shared" si="1"/>
        <v>11.894702031701488</v>
      </c>
      <c r="H15" s="1">
        <f t="shared" si="4"/>
        <v>3.6018868066801097</v>
      </c>
      <c r="I15" s="1">
        <f t="shared" si="5"/>
        <v>0.96971527259858792</v>
      </c>
      <c r="K15" s="1" t="s">
        <v>27</v>
      </c>
      <c r="L15" s="1">
        <v>1.3347823466175699</v>
      </c>
      <c r="M15" s="1">
        <v>1.3347823466175699</v>
      </c>
      <c r="N15" s="1">
        <v>11.894702031701501</v>
      </c>
      <c r="O15" s="1" t="s">
        <v>23</v>
      </c>
      <c r="P15" s="1">
        <v>9</v>
      </c>
      <c r="Q15" s="1">
        <v>2</v>
      </c>
      <c r="R15" s="1">
        <v>0</v>
      </c>
      <c r="S15" s="1">
        <v>3.4928046466090601</v>
      </c>
      <c r="T15" s="1">
        <v>72</v>
      </c>
      <c r="U15" s="1">
        <v>108</v>
      </c>
      <c r="V15" s="1">
        <v>216</v>
      </c>
      <c r="W15" s="1">
        <v>432</v>
      </c>
      <c r="X15" s="1">
        <v>22.447378467</v>
      </c>
      <c r="Y15" s="1">
        <v>8.9978394727851398</v>
      </c>
      <c r="Z15" s="1">
        <v>37.145222484999998</v>
      </c>
      <c r="AA15" s="1">
        <v>1.3347823466175699</v>
      </c>
      <c r="AB15" s="1">
        <v>1.7352755482320801E-28</v>
      </c>
      <c r="AC15" s="1">
        <v>9.5035392051689593E-2</v>
      </c>
      <c r="AD15" s="1">
        <v>1.2397469545658799</v>
      </c>
      <c r="AE15" s="1">
        <v>2.5363501288854801E-10</v>
      </c>
      <c r="AF15" s="1">
        <v>8.4263187615195498E-8</v>
      </c>
      <c r="AG15" s="1">
        <v>1.9727167669109301E-10</v>
      </c>
      <c r="AH15" s="1">
        <v>5.4084584128534595E-10</v>
      </c>
      <c r="AI15" s="1">
        <v>3.4235579230014099E-9</v>
      </c>
      <c r="AJ15" s="1">
        <v>1.41634899124308E-9</v>
      </c>
    </row>
    <row r="16" spans="1:36" x14ac:dyDescent="0.35">
      <c r="A16" s="1">
        <f t="shared" si="2"/>
        <v>3.89118559104387</v>
      </c>
      <c r="B16" s="1">
        <f t="shared" si="3"/>
        <v>1.0298660069676207</v>
      </c>
      <c r="C16" s="1">
        <f t="shared" si="0"/>
        <v>1.1144753025666401</v>
      </c>
      <c r="D16" s="1">
        <f t="shared" si="0"/>
        <v>9.3630363063868502E-29</v>
      </c>
      <c r="E16" s="1">
        <f t="shared" si="0"/>
        <v>7.3957091388994298E-2</v>
      </c>
      <c r="F16" s="1">
        <f t="shared" si="0"/>
        <v>1.0405182111776401</v>
      </c>
      <c r="G16" s="1">
        <f t="shared" si="1"/>
        <v>12.326190051911279</v>
      </c>
      <c r="H16" s="1">
        <f t="shared" si="4"/>
        <v>4.0020964518667883</v>
      </c>
      <c r="I16" s="1">
        <f t="shared" si="5"/>
        <v>0.97228680963668834</v>
      </c>
      <c r="K16" s="1" t="s">
        <v>28</v>
      </c>
      <c r="L16" s="1">
        <v>1.1144753025666401</v>
      </c>
      <c r="M16" s="1">
        <v>1.1144753025666301</v>
      </c>
      <c r="N16" s="1">
        <v>12.326190051911301</v>
      </c>
      <c r="O16" s="1" t="s">
        <v>23</v>
      </c>
      <c r="P16" s="1">
        <v>10</v>
      </c>
      <c r="Q16" s="1">
        <v>2</v>
      </c>
      <c r="R16" s="1">
        <v>0</v>
      </c>
      <c r="S16" s="1">
        <v>3.89118559104387</v>
      </c>
      <c r="T16" s="1">
        <v>80</v>
      </c>
      <c r="U16" s="1">
        <v>120</v>
      </c>
      <c r="V16" s="1">
        <v>240</v>
      </c>
      <c r="W16" s="1">
        <v>480</v>
      </c>
      <c r="X16" s="1">
        <v>24.94153163</v>
      </c>
      <c r="Y16" s="1">
        <v>8.9709568134935491</v>
      </c>
      <c r="Z16" s="1">
        <v>37.939136093999998</v>
      </c>
      <c r="AA16" s="1">
        <v>1.1144753025666401</v>
      </c>
      <c r="AB16" s="1">
        <v>9.3630363063868502E-29</v>
      </c>
      <c r="AC16" s="1">
        <v>7.3957091388994298E-2</v>
      </c>
      <c r="AD16" s="1">
        <v>1.0405182111776401</v>
      </c>
      <c r="AE16" s="1">
        <v>-1.7044469272607399E-9</v>
      </c>
      <c r="AF16" s="1">
        <v>5.7442405399324802E-8</v>
      </c>
      <c r="AG16" s="1">
        <v>1.9079629782769498E-9</v>
      </c>
      <c r="AH16" s="1">
        <v>3.2157738035309301E-10</v>
      </c>
      <c r="AI16" s="1">
        <v>-1.4378366583468E-9</v>
      </c>
      <c r="AJ16" s="1">
        <v>-4.8064836638207895E-10</v>
      </c>
    </row>
    <row r="17" spans="1:36" x14ac:dyDescent="0.35">
      <c r="A17" s="1">
        <f t="shared" si="2"/>
        <v>4.2912862201109396</v>
      </c>
      <c r="B17" s="1">
        <f t="shared" si="3"/>
        <v>1.0270256103059088</v>
      </c>
      <c r="C17" s="1">
        <f t="shared" si="0"/>
        <v>0.94369772401790497</v>
      </c>
      <c r="D17" s="1">
        <f t="shared" si="0"/>
        <v>1.6008681401408401E-23</v>
      </c>
      <c r="E17" s="1">
        <f t="shared" si="0"/>
        <v>5.8110656198360602E-2</v>
      </c>
      <c r="F17" s="1">
        <f t="shared" si="0"/>
        <v>0.88558706781954499</v>
      </c>
      <c r="G17" s="1">
        <f t="shared" si="1"/>
        <v>12.694113951454778</v>
      </c>
      <c r="H17" s="1">
        <f t="shared" si="4"/>
        <v>4.4023060970534669</v>
      </c>
      <c r="I17" s="1">
        <f t="shared" si="5"/>
        <v>0.97478142716681271</v>
      </c>
      <c r="K17" s="1" t="s">
        <v>29</v>
      </c>
      <c r="L17" s="1">
        <v>0.94369772401790497</v>
      </c>
      <c r="M17" s="1">
        <v>0.94369772401790497</v>
      </c>
      <c r="N17" s="1">
        <v>12.694113951454799</v>
      </c>
      <c r="O17" s="1" t="s">
        <v>23</v>
      </c>
      <c r="P17" s="1">
        <v>11</v>
      </c>
      <c r="Q17" s="1">
        <v>2</v>
      </c>
      <c r="R17" s="1">
        <v>0</v>
      </c>
      <c r="S17" s="1">
        <v>4.2912862201109396</v>
      </c>
      <c r="T17" s="1">
        <v>88</v>
      </c>
      <c r="U17" s="1">
        <v>132</v>
      </c>
      <c r="V17" s="1">
        <v>264</v>
      </c>
      <c r="W17" s="1">
        <v>528</v>
      </c>
      <c r="X17" s="1">
        <v>27.435684793</v>
      </c>
      <c r="Y17" s="1">
        <v>8.9462146862527092</v>
      </c>
      <c r="Z17" s="1">
        <v>38.733049704000003</v>
      </c>
      <c r="AA17" s="1">
        <v>0.94369772401790497</v>
      </c>
      <c r="AB17" s="1">
        <v>1.6008681401408401E-23</v>
      </c>
      <c r="AC17" s="1">
        <v>5.8110656198360602E-2</v>
      </c>
      <c r="AD17" s="1">
        <v>0.88558706781954499</v>
      </c>
      <c r="AE17" s="1">
        <v>3.4786177130655199E-10</v>
      </c>
      <c r="AF17" s="1">
        <v>2.9796076830477999E-5</v>
      </c>
      <c r="AG17" s="1">
        <v>1.1363484529347299E-9</v>
      </c>
      <c r="AH17" s="1">
        <v>6.1808876708974201E-10</v>
      </c>
      <c r="AI17" s="1">
        <v>1.3351656259764701E-9</v>
      </c>
      <c r="AJ17" s="1">
        <v>-1.6650258741183399E-10</v>
      </c>
    </row>
    <row r="18" spans="1:36" x14ac:dyDescent="0.35">
      <c r="A18" s="1">
        <f t="shared" si="2"/>
        <v>4.6925058198501404</v>
      </c>
      <c r="B18" s="1">
        <f t="shared" si="3"/>
        <v>1.0244666737742953</v>
      </c>
      <c r="C18" s="1">
        <f t="shared" si="0"/>
        <v>0.80880668149262402</v>
      </c>
      <c r="D18" s="1">
        <f t="shared" si="0"/>
        <v>8.8906356263355594E-25</v>
      </c>
      <c r="E18" s="1">
        <f t="shared" si="0"/>
        <v>4.6106163694409001E-2</v>
      </c>
      <c r="F18" s="1">
        <f t="shared" si="0"/>
        <v>0.76270051779821502</v>
      </c>
      <c r="G18" s="1">
        <f t="shared" si="1"/>
        <v>13.009149089869204</v>
      </c>
      <c r="H18" s="1">
        <f t="shared" si="4"/>
        <v>4.8025157422401463</v>
      </c>
      <c r="I18" s="1">
        <f t="shared" si="5"/>
        <v>0.97709327188198003</v>
      </c>
      <c r="K18" s="1" t="s">
        <v>30</v>
      </c>
      <c r="L18" s="1">
        <v>0.80880668149262402</v>
      </c>
      <c r="M18" s="1">
        <v>0.80880668149262402</v>
      </c>
      <c r="N18" s="1">
        <v>13.009149089869201</v>
      </c>
      <c r="O18" s="1" t="s">
        <v>23</v>
      </c>
      <c r="P18" s="1">
        <v>12</v>
      </c>
      <c r="Q18" s="1">
        <v>2</v>
      </c>
      <c r="R18" s="1">
        <v>0</v>
      </c>
      <c r="S18" s="1">
        <v>4.6925058198501404</v>
      </c>
      <c r="T18" s="1">
        <v>96</v>
      </c>
      <c r="U18" s="1">
        <v>144</v>
      </c>
      <c r="V18" s="1">
        <v>288</v>
      </c>
      <c r="W18" s="1">
        <v>576</v>
      </c>
      <c r="X18" s="1">
        <v>29.929837956</v>
      </c>
      <c r="Y18" s="1">
        <v>8.9239243019131305</v>
      </c>
      <c r="Z18" s="1">
        <v>39.526963313000003</v>
      </c>
      <c r="AA18" s="1">
        <v>0.80880668149262402</v>
      </c>
      <c r="AB18" s="1">
        <v>8.8906356263355594E-25</v>
      </c>
      <c r="AC18" s="1">
        <v>4.6106163694409001E-2</v>
      </c>
      <c r="AD18" s="1">
        <v>0.76270051779821502</v>
      </c>
      <c r="AE18" s="1">
        <v>8.0983010790880703E-10</v>
      </c>
      <c r="AF18" s="1">
        <v>-7.0318826948839404E-6</v>
      </c>
      <c r="AG18" s="1">
        <v>1.9180186766261199E-10</v>
      </c>
      <c r="AH18" s="1">
        <v>3.7045065585877702E-10</v>
      </c>
      <c r="AI18" s="1">
        <v>-9.5249147806623294E-10</v>
      </c>
      <c r="AJ18" s="1">
        <v>4.5985829729525601E-10</v>
      </c>
    </row>
    <row r="19" spans="1:36" x14ac:dyDescent="0.35">
      <c r="A19" s="1">
        <f t="shared" si="2"/>
        <v>5.0944523133152604</v>
      </c>
      <c r="B19" s="1">
        <f t="shared" si="3"/>
        <v>1.0221846275224882</v>
      </c>
      <c r="C19" s="1">
        <f t="shared" si="0"/>
        <v>0.70050652245468403</v>
      </c>
      <c r="D19" s="1">
        <f t="shared" si="0"/>
        <v>1.2238789603061699E-23</v>
      </c>
      <c r="E19" s="1">
        <f t="shared" si="0"/>
        <v>3.6929077331183599E-2</v>
      </c>
      <c r="F19" s="1">
        <f t="shared" si="0"/>
        <v>0.66357744512350003</v>
      </c>
      <c r="G19" s="1">
        <f t="shared" si="1"/>
        <v>13.280111057283683</v>
      </c>
      <c r="H19" s="1">
        <f t="shared" si="4"/>
        <v>5.2027253874268258</v>
      </c>
      <c r="I19" s="1">
        <f t="shared" si="5"/>
        <v>0.97918916220847951</v>
      </c>
      <c r="K19" s="1" t="s">
        <v>31</v>
      </c>
      <c r="L19" s="1">
        <v>0.70050652245468403</v>
      </c>
      <c r="M19" s="1">
        <v>0.70050652245468303</v>
      </c>
      <c r="N19" s="1">
        <v>13.280111057283699</v>
      </c>
      <c r="O19" s="1" t="s">
        <v>23</v>
      </c>
      <c r="P19" s="1">
        <v>13</v>
      </c>
      <c r="Q19" s="1">
        <v>2</v>
      </c>
      <c r="R19" s="1">
        <v>0</v>
      </c>
      <c r="S19" s="1">
        <v>5.0944523133152604</v>
      </c>
      <c r="T19" s="1">
        <v>104</v>
      </c>
      <c r="U19" s="1">
        <v>156</v>
      </c>
      <c r="V19" s="1">
        <v>312</v>
      </c>
      <c r="W19" s="1">
        <v>624</v>
      </c>
      <c r="X19" s="1">
        <v>32.423991119</v>
      </c>
      <c r="Y19" s="1">
        <v>8.9040458534228897</v>
      </c>
      <c r="Z19" s="1">
        <v>40.320876923</v>
      </c>
      <c r="AA19" s="1">
        <v>0.70050652245468403</v>
      </c>
      <c r="AB19" s="1">
        <v>1.2238789603061699E-23</v>
      </c>
      <c r="AC19" s="1">
        <v>3.6929077331183599E-2</v>
      </c>
      <c r="AD19" s="1">
        <v>0.66357744512350003</v>
      </c>
      <c r="AE19" s="1">
        <v>8.674997981607E-10</v>
      </c>
      <c r="AF19" s="1">
        <v>2.60961683600792E-5</v>
      </c>
      <c r="AG19" s="1">
        <v>-1.22238607922644E-9</v>
      </c>
      <c r="AH19" s="1">
        <v>6.0017985858188299E-10</v>
      </c>
      <c r="AI19" s="1">
        <v>-2.9154246751012602E-10</v>
      </c>
      <c r="AJ19" s="1">
        <v>-4.0471514908864299E-10</v>
      </c>
    </row>
    <row r="20" spans="1:36" x14ac:dyDescent="0.35">
      <c r="A20" s="1">
        <f t="shared" si="2"/>
        <v>7.9141253069345199</v>
      </c>
      <c r="B20" s="1">
        <f t="shared" si="3"/>
        <v>1.0119782740124457</v>
      </c>
      <c r="C20" s="1">
        <f t="shared" si="0"/>
        <v>0.31504081785319699</v>
      </c>
      <c r="D20" s="1">
        <f t="shared" si="0"/>
        <v>1.8554470251761599E-27</v>
      </c>
      <c r="E20" s="1">
        <f t="shared" si="0"/>
        <v>9.7851643423231497E-3</v>
      </c>
      <c r="F20" s="1">
        <f t="shared" si="0"/>
        <v>0.30525565351087403</v>
      </c>
      <c r="G20" s="1">
        <f t="shared" si="1"/>
        <v>14.413424967888755</v>
      </c>
      <c r="H20" s="1">
        <f t="shared" si="4"/>
        <v>8.0041929037335766</v>
      </c>
      <c r="I20" s="1">
        <f t="shared" si="5"/>
        <v>0.9887474480085251</v>
      </c>
      <c r="K20" s="1" t="s">
        <v>32</v>
      </c>
      <c r="L20" s="1">
        <v>0.31504081785319699</v>
      </c>
      <c r="M20" s="1">
        <v>0.31504081785319699</v>
      </c>
      <c r="N20" s="1">
        <v>14.4134249678887</v>
      </c>
      <c r="O20" s="1" t="s">
        <v>23</v>
      </c>
      <c r="P20" s="1">
        <v>20</v>
      </c>
      <c r="Q20" s="1">
        <v>2</v>
      </c>
      <c r="R20" s="1">
        <v>0</v>
      </c>
      <c r="S20" s="1">
        <v>7.9141253069345199</v>
      </c>
      <c r="T20" s="1">
        <v>160</v>
      </c>
      <c r="U20" s="1">
        <v>240</v>
      </c>
      <c r="V20" s="1">
        <v>480</v>
      </c>
      <c r="W20" s="1">
        <v>960</v>
      </c>
      <c r="X20" s="1">
        <v>49.88306326</v>
      </c>
      <c r="Y20" s="1">
        <v>8.8151403492676099</v>
      </c>
      <c r="Z20" s="1">
        <v>45.878272189</v>
      </c>
      <c r="AA20" s="1">
        <v>0.31504081785319699</v>
      </c>
      <c r="AB20" s="1">
        <v>1.8554470251761599E-27</v>
      </c>
      <c r="AC20" s="1">
        <v>9.7851643423231497E-3</v>
      </c>
      <c r="AD20" s="1">
        <v>0.30525565351087403</v>
      </c>
      <c r="AE20" s="1">
        <v>1.5598228068260199E-9</v>
      </c>
      <c r="AF20" s="1">
        <v>-3.1817796341729102E-7</v>
      </c>
      <c r="AG20" s="1">
        <v>1.1455960033535501E-9</v>
      </c>
      <c r="AH20" s="1">
        <v>-2.6495952761178498E-10</v>
      </c>
      <c r="AI20" s="1">
        <v>1.1291118800708299E-10</v>
      </c>
      <c r="AJ20" s="1">
        <v>-1.5396980182784001E-11</v>
      </c>
    </row>
    <row r="21" spans="1:36" x14ac:dyDescent="0.35">
      <c r="A21" s="1">
        <f t="shared" si="2"/>
        <v>15.9548668069979</v>
      </c>
      <c r="B21" s="1">
        <f t="shared" si="3"/>
        <v>1.0035736927527197</v>
      </c>
      <c r="C21" s="1">
        <f t="shared" si="0"/>
        <v>8.2176795321089402E-2</v>
      </c>
      <c r="D21" s="1">
        <f t="shared" si="0"/>
        <v>1.4038372224458699E-28</v>
      </c>
      <c r="E21" s="1">
        <f t="shared" si="0"/>
        <v>8.1837431728715203E-4</v>
      </c>
      <c r="F21" s="1">
        <f t="shared" si="0"/>
        <v>8.1358421003802195E-2</v>
      </c>
      <c r="G21" s="1">
        <f t="shared" si="1"/>
        <v>15.280236908657569</v>
      </c>
      <c r="H21" s="1">
        <f t="shared" si="4"/>
        <v>16.008385807467153</v>
      </c>
      <c r="I21" s="1">
        <f t="shared" si="5"/>
        <v>0.99665681467744938</v>
      </c>
      <c r="K21" s="1" t="s">
        <v>33</v>
      </c>
      <c r="L21" s="1">
        <v>8.2176795321089402E-2</v>
      </c>
      <c r="M21" s="1">
        <v>8.2176795321089097E-2</v>
      </c>
      <c r="N21" s="1">
        <v>15.2802369086575</v>
      </c>
      <c r="O21" s="1" t="s">
        <v>23</v>
      </c>
      <c r="P21" s="1">
        <v>40</v>
      </c>
      <c r="Q21" s="1">
        <v>2</v>
      </c>
      <c r="R21" s="1">
        <v>0</v>
      </c>
      <c r="S21" s="1">
        <v>15.9548668069979</v>
      </c>
      <c r="T21" s="1">
        <v>320</v>
      </c>
      <c r="U21" s="1">
        <v>480</v>
      </c>
      <c r="V21" s="1">
        <v>960</v>
      </c>
      <c r="W21" s="1">
        <v>1920</v>
      </c>
      <c r="X21" s="1">
        <v>99.76612652</v>
      </c>
      <c r="Y21" s="1">
        <v>8.74192972283039</v>
      </c>
      <c r="Z21" s="1">
        <v>61.756544378000001</v>
      </c>
      <c r="AA21" s="1">
        <v>8.2176795321089402E-2</v>
      </c>
      <c r="AB21" s="1">
        <v>1.4038372224458699E-28</v>
      </c>
      <c r="AC21" s="1">
        <v>8.1837431728715203E-4</v>
      </c>
      <c r="AD21" s="1">
        <v>8.1358421003802195E-2</v>
      </c>
      <c r="AE21" s="1">
        <v>1.0409762743455499E-9</v>
      </c>
      <c r="AF21" s="1">
        <v>-1.1512740739470601E-8</v>
      </c>
      <c r="AG21" s="1">
        <v>5.7596336182442296E-10</v>
      </c>
      <c r="AH21" s="1">
        <v>-3.82258969865235E-10</v>
      </c>
      <c r="AI21" s="1">
        <v>1.96722259476714E-10</v>
      </c>
      <c r="AJ21" s="1">
        <v>1.4169318208214901E-10</v>
      </c>
    </row>
    <row r="22" spans="1:36" x14ac:dyDescent="0.35">
      <c r="A22" s="1">
        <f t="shared" si="2"/>
        <v>31.988629135840199</v>
      </c>
      <c r="B22" s="1">
        <f t="shared" si="3"/>
        <v>1.000941415103684</v>
      </c>
      <c r="C22" s="1">
        <f t="shared" si="0"/>
        <v>2.0793263764731899E-2</v>
      </c>
      <c r="D22" s="1">
        <f t="shared" si="0"/>
        <v>2.6919992617571902E-26</v>
      </c>
      <c r="E22" s="1">
        <f t="shared" si="0"/>
        <v>5.5805321543265197E-5</v>
      </c>
      <c r="F22" s="1">
        <f t="shared" si="0"/>
        <v>2.0737458443188601E-2</v>
      </c>
      <c r="G22" s="1">
        <f t="shared" si="1"/>
        <v>15.542054991640422</v>
      </c>
      <c r="H22" s="1">
        <f t="shared" si="4"/>
        <v>32.016771614934306</v>
      </c>
      <c r="I22" s="1">
        <f t="shared" si="5"/>
        <v>0.99912100821929906</v>
      </c>
      <c r="K22" s="1" t="s">
        <v>34</v>
      </c>
      <c r="L22" s="1">
        <v>2.0793263764731899E-2</v>
      </c>
      <c r="M22" s="1">
        <v>2.07932637647316E-2</v>
      </c>
      <c r="N22" s="1">
        <v>15.542054991640301</v>
      </c>
      <c r="O22" s="1" t="s">
        <v>23</v>
      </c>
      <c r="P22" s="1">
        <v>80</v>
      </c>
      <c r="Q22" s="1">
        <v>2</v>
      </c>
      <c r="R22" s="1">
        <v>0</v>
      </c>
      <c r="S22" s="1">
        <v>31.988629135840199</v>
      </c>
      <c r="T22" s="1">
        <v>640</v>
      </c>
      <c r="U22" s="1">
        <v>960</v>
      </c>
      <c r="V22" s="1">
        <v>1920</v>
      </c>
      <c r="W22" s="1">
        <v>3840</v>
      </c>
      <c r="X22" s="1">
        <v>199.53225304</v>
      </c>
      <c r="Y22" s="1">
        <v>8.7190004786851691</v>
      </c>
      <c r="Z22" s="1">
        <v>93.513088754999998</v>
      </c>
      <c r="AA22" s="1">
        <v>2.0793263764731899E-2</v>
      </c>
      <c r="AB22" s="1">
        <v>2.6919992617571902E-26</v>
      </c>
      <c r="AC22" s="1">
        <v>5.5805321543265197E-5</v>
      </c>
      <c r="AD22" s="1">
        <v>2.0737458443188601E-2</v>
      </c>
      <c r="AE22" s="1">
        <v>-4.7171611996362898E-9</v>
      </c>
      <c r="AF22" s="1">
        <v>1.22512373335114E-6</v>
      </c>
      <c r="AG22" s="1">
        <v>-4.8251315964374001E-9</v>
      </c>
      <c r="AH22" s="1">
        <v>3.10331816989359E-10</v>
      </c>
      <c r="AI22" s="1">
        <v>7.2784562833514599E-10</v>
      </c>
      <c r="AJ22" s="1">
        <v>-1.3990209368737899E-10</v>
      </c>
    </row>
    <row r="23" spans="1:36" x14ac:dyDescent="0.35">
      <c r="A23" s="1">
        <f t="shared" si="2"/>
        <v>64.019284841146401</v>
      </c>
      <c r="B23" s="1">
        <f t="shared" si="3"/>
        <v>1.0002386168674176</v>
      </c>
      <c r="C23" s="1">
        <f t="shared" si="0"/>
        <v>5.2145990584570997E-3</v>
      </c>
      <c r="D23" s="1">
        <f t="shared" si="0"/>
        <v>2.8365855285488201E-22</v>
      </c>
      <c r="E23" s="1">
        <f t="shared" si="0"/>
        <v>3.56897463802016E-6</v>
      </c>
      <c r="F23" s="1">
        <f t="shared" si="0"/>
        <v>5.2110300838190803E-3</v>
      </c>
      <c r="G23" s="1">
        <f t="shared" si="1"/>
        <v>15.611228458359454</v>
      </c>
      <c r="H23" s="1">
        <f t="shared" si="4"/>
        <v>64.033543229868613</v>
      </c>
      <c r="I23" s="1">
        <f t="shared" si="5"/>
        <v>0.99977732938077424</v>
      </c>
      <c r="K23" s="1" t="s">
        <v>35</v>
      </c>
      <c r="L23" s="1">
        <v>5.2145990584570997E-3</v>
      </c>
      <c r="M23" s="1">
        <v>5.2145990584568499E-3</v>
      </c>
      <c r="N23" s="1">
        <v>15.611228458358701</v>
      </c>
      <c r="O23" s="1" t="s">
        <v>23</v>
      </c>
      <c r="P23" s="1">
        <v>160</v>
      </c>
      <c r="Q23" s="1">
        <v>2</v>
      </c>
      <c r="R23" s="1">
        <v>0</v>
      </c>
      <c r="S23" s="1">
        <v>64.019284841146401</v>
      </c>
      <c r="T23" s="1">
        <v>1280</v>
      </c>
      <c r="U23" s="1">
        <v>1920</v>
      </c>
      <c r="V23" s="1">
        <v>3840</v>
      </c>
      <c r="W23" s="1">
        <v>7680</v>
      </c>
      <c r="X23" s="1">
        <v>399.06450608</v>
      </c>
      <c r="Y23" s="1">
        <v>8.7128785438086993</v>
      </c>
      <c r="Z23" s="1">
        <v>157.02617751</v>
      </c>
      <c r="AA23" s="1">
        <v>5.2145990584570997E-3</v>
      </c>
      <c r="AB23" s="1">
        <v>2.8365855285488201E-22</v>
      </c>
      <c r="AC23" s="1">
        <v>3.56897463802016E-6</v>
      </c>
      <c r="AD23" s="1">
        <v>5.2110300838190803E-3</v>
      </c>
      <c r="AE23" s="1">
        <v>6.2758157370523999E-5</v>
      </c>
      <c r="AF23" s="1">
        <v>4.3423955641965102E-7</v>
      </c>
      <c r="AG23" s="1">
        <v>6.2738817908497801E-5</v>
      </c>
      <c r="AH23" s="1">
        <v>-1.6439093632871101E-9</v>
      </c>
      <c r="AI23" s="1">
        <v>2.5690590787239101E-8</v>
      </c>
      <c r="AJ23" s="1">
        <v>5.1450820940417705E-10</v>
      </c>
    </row>
    <row r="24" spans="1:36" x14ac:dyDescent="0.35">
      <c r="A24" s="1">
        <f t="shared" si="2"/>
        <v>128.05993337519001</v>
      </c>
      <c r="B24" s="1">
        <f t="shared" si="3"/>
        <v>1.0000598627407966</v>
      </c>
      <c r="C24" s="1">
        <f t="shared" si="0"/>
        <v>1.30467951858879E-3</v>
      </c>
      <c r="D24" s="1">
        <f t="shared" si="0"/>
        <v>1.55802332115433E-22</v>
      </c>
      <c r="E24" s="1">
        <f t="shared" si="0"/>
        <v>2.2436571653623799E-7</v>
      </c>
      <c r="F24" s="1">
        <f t="shared" si="0"/>
        <v>1.30445515287225E-3</v>
      </c>
      <c r="G24" s="1">
        <f t="shared" si="1"/>
        <v>15.628773908520289</v>
      </c>
      <c r="H24" s="1">
        <f t="shared" si="4"/>
        <v>128.06708645973723</v>
      </c>
      <c r="I24" s="1">
        <f t="shared" si="5"/>
        <v>0.99994414580088486</v>
      </c>
      <c r="K24" s="1" t="s">
        <v>36</v>
      </c>
      <c r="L24" s="1">
        <v>1.30467951858879E-3</v>
      </c>
      <c r="M24" s="1">
        <v>1.30467951858853E-3</v>
      </c>
      <c r="N24" s="1">
        <v>15.628773908517299</v>
      </c>
      <c r="O24" s="1" t="s">
        <v>23</v>
      </c>
      <c r="P24" s="1">
        <v>320</v>
      </c>
      <c r="Q24" s="1">
        <v>2</v>
      </c>
      <c r="R24" s="1">
        <v>0</v>
      </c>
      <c r="S24" s="1">
        <v>128.05993337519001</v>
      </c>
      <c r="T24" s="1">
        <v>2560</v>
      </c>
      <c r="U24" s="1">
        <v>3840</v>
      </c>
      <c r="V24" s="1">
        <v>7680</v>
      </c>
      <c r="W24" s="1">
        <v>15360</v>
      </c>
      <c r="X24" s="1">
        <v>798.12901216</v>
      </c>
      <c r="Y24" s="1">
        <v>8.7113214523625295</v>
      </c>
      <c r="Z24" s="1">
        <v>284.05235502099998</v>
      </c>
      <c r="AA24" s="1">
        <v>1.30467951858879E-3</v>
      </c>
      <c r="AB24" s="1">
        <v>1.55802332115433E-22</v>
      </c>
      <c r="AC24" s="1">
        <v>2.2436571653623799E-7</v>
      </c>
      <c r="AD24" s="1">
        <v>1.30445515287225E-3</v>
      </c>
      <c r="AE24" s="1">
        <v>4.7643336843156101E-5</v>
      </c>
      <c r="AF24" s="1">
        <v>-1.38645960227161E-6</v>
      </c>
      <c r="AG24" s="1">
        <v>4.6333827194392199E-5</v>
      </c>
      <c r="AH24" s="1">
        <v>-1.20823822888232E-8</v>
      </c>
      <c r="AI24" s="1">
        <v>-2.5230119193659798E-7</v>
      </c>
      <c r="AJ24" s="1">
        <v>9.3690123263737506E-9</v>
      </c>
    </row>
    <row r="25" spans="1:36" x14ac:dyDescent="0.35">
      <c r="A25" s="1">
        <f t="shared" si="2"/>
        <v>2.0024786620203701</v>
      </c>
      <c r="B25" s="1">
        <f>Y25/(Q25*$B$1*SQRT(3))</f>
        <v>1.0482034903254887</v>
      </c>
      <c r="C25" s="1">
        <f>AA25</f>
        <v>3.18198102831348</v>
      </c>
      <c r="D25" s="1">
        <f>AB25</f>
        <v>1.3573191179189799E-25</v>
      </c>
      <c r="E25" s="1">
        <f>AC25</f>
        <v>0.21403533208992401</v>
      </c>
      <c r="F25" s="1">
        <f>AD25</f>
        <v>2.96794569622356</v>
      </c>
      <c r="G25" s="1">
        <f t="shared" si="1"/>
        <v>9.3202572767284995</v>
      </c>
      <c r="H25" s="1">
        <f>$C$1*SQRT(P25^2+P25*P25+P25^2)/(2*PI())</f>
        <v>2.0795503174273229</v>
      </c>
      <c r="I25" s="1">
        <f t="shared" si="5"/>
        <v>0.9629383070171148</v>
      </c>
      <c r="K25" s="1" t="s">
        <v>37</v>
      </c>
      <c r="L25" s="1">
        <v>3.18198102831348</v>
      </c>
      <c r="M25" s="1">
        <v>3.18198102831348</v>
      </c>
      <c r="N25" s="1">
        <v>9.3202572767285599</v>
      </c>
      <c r="O25" s="1" t="s">
        <v>38</v>
      </c>
      <c r="P25" s="1">
        <v>3</v>
      </c>
      <c r="Q25" s="1">
        <v>4</v>
      </c>
      <c r="R25" s="1">
        <v>0</v>
      </c>
      <c r="S25" s="1">
        <v>2.0024786620203701</v>
      </c>
      <c r="T25" s="1">
        <v>48</v>
      </c>
      <c r="U25" s="1">
        <v>72</v>
      </c>
      <c r="V25" s="1">
        <v>144</v>
      </c>
      <c r="W25" s="1">
        <v>288</v>
      </c>
      <c r="X25" s="1">
        <v>12.96</v>
      </c>
      <c r="Y25" s="1">
        <v>10.5432137713595</v>
      </c>
      <c r="Z25" s="1">
        <v>34.125296124999998</v>
      </c>
      <c r="AA25" s="1">
        <v>3.18198102831348</v>
      </c>
      <c r="AB25" s="1">
        <v>1.3573191179189799E-25</v>
      </c>
      <c r="AC25" s="1">
        <v>0.21403533208992401</v>
      </c>
      <c r="AD25" s="1">
        <v>2.96794569622356</v>
      </c>
      <c r="AE25" s="1">
        <v>6.9867854232294895E-7</v>
      </c>
      <c r="AF25" s="1">
        <v>1.78268838183688E-6</v>
      </c>
      <c r="AG25" s="1">
        <v>7.5000050536503504E-7</v>
      </c>
      <c r="AH25" s="1">
        <v>1.3508723915411901E-10</v>
      </c>
      <c r="AI25" s="1">
        <v>-1.00368388558869E-9</v>
      </c>
      <c r="AJ25" s="1">
        <v>9.4179714015950407E-10</v>
      </c>
    </row>
    <row r="26" spans="1:36" x14ac:dyDescent="0.35">
      <c r="A26" s="1">
        <f t="shared" si="2"/>
        <v>2.6804981359358102</v>
      </c>
      <c r="B26" s="1">
        <f t="shared" ref="B26:B39" si="6">Y26/(Q26*$B$1*SQRT(3))</f>
        <v>1.0389254534532297</v>
      </c>
      <c r="C26" s="1">
        <f t="shared" ref="C26:F39" si="7">AA26</f>
        <v>2.1189042579764399</v>
      </c>
      <c r="D26" s="1">
        <f t="shared" si="7"/>
        <v>1.1312253825289599E-28</v>
      </c>
      <c r="E26" s="1">
        <f t="shared" si="7"/>
        <v>0.11817522271985099</v>
      </c>
      <c r="F26" s="1">
        <f t="shared" si="7"/>
        <v>2.0007290352565898</v>
      </c>
      <c r="G26" s="1">
        <f t="shared" si="1"/>
        <v>11.120821592365425</v>
      </c>
      <c r="H26" s="1">
        <f t="shared" ref="H26:H39" si="8">$C$1*SQRT(P26^2+P26*P26+P26^2)/(2*PI())</f>
        <v>2.7727337565697634</v>
      </c>
      <c r="I26" s="1">
        <f t="shared" si="5"/>
        <v>0.96673477198616398</v>
      </c>
      <c r="K26" s="1" t="s">
        <v>39</v>
      </c>
      <c r="L26" s="1">
        <v>2.1189042579764399</v>
      </c>
      <c r="M26" s="1">
        <v>2.1189042579764399</v>
      </c>
      <c r="N26" s="1">
        <v>11.1208215923655</v>
      </c>
      <c r="O26" s="1" t="s">
        <v>38</v>
      </c>
      <c r="P26" s="1">
        <v>4</v>
      </c>
      <c r="Q26" s="1">
        <v>4</v>
      </c>
      <c r="R26" s="1">
        <v>0</v>
      </c>
      <c r="S26" s="1">
        <v>2.6804981359358102</v>
      </c>
      <c r="T26" s="1">
        <v>64</v>
      </c>
      <c r="U26" s="1">
        <v>96</v>
      </c>
      <c r="V26" s="1">
        <v>192</v>
      </c>
      <c r="W26" s="1">
        <v>384</v>
      </c>
      <c r="X26" s="1">
        <v>17.28</v>
      </c>
      <c r="Y26" s="1">
        <v>10.449891885842399</v>
      </c>
      <c r="Z26" s="1">
        <v>35.500394833000001</v>
      </c>
      <c r="AA26" s="1">
        <v>2.1189042579764399</v>
      </c>
      <c r="AB26" s="1">
        <v>1.1312253825289599E-28</v>
      </c>
      <c r="AC26" s="1">
        <v>0.11817522271985099</v>
      </c>
      <c r="AD26" s="1">
        <v>2.0007290352565898</v>
      </c>
      <c r="AE26" s="1">
        <v>-3.7984120675697399E-9</v>
      </c>
      <c r="AF26" s="1">
        <v>-4.71885714950365E-8</v>
      </c>
      <c r="AG26" s="1">
        <v>-1.7809981893584201E-9</v>
      </c>
      <c r="AH26" s="1">
        <v>-4.44901745799188E-10</v>
      </c>
      <c r="AI26" s="1">
        <v>-3.9596738483884502E-9</v>
      </c>
      <c r="AJ26" s="1">
        <v>-2.8886366814348998E-10</v>
      </c>
    </row>
    <row r="27" spans="1:36" x14ac:dyDescent="0.35">
      <c r="A27" s="1">
        <f t="shared" si="2"/>
        <v>3.3730039900060498</v>
      </c>
      <c r="B27" s="1">
        <f t="shared" si="6"/>
        <v>1.0304859156645911</v>
      </c>
      <c r="C27" s="1">
        <f t="shared" si="7"/>
        <v>1.47989751905347</v>
      </c>
      <c r="D27" s="1">
        <f t="shared" si="7"/>
        <v>2.5888150786110899E-28</v>
      </c>
      <c r="E27" s="1">
        <f t="shared" si="7"/>
        <v>6.6922557443365505E-2</v>
      </c>
      <c r="F27" s="1">
        <f t="shared" si="7"/>
        <v>1.4129749616100999</v>
      </c>
      <c r="G27" s="1">
        <f t="shared" si="1"/>
        <v>12.298718825734163</v>
      </c>
      <c r="H27" s="1">
        <f t="shared" si="8"/>
        <v>3.4659171957122052</v>
      </c>
      <c r="I27" s="1">
        <f t="shared" si="5"/>
        <v>0.97319231809083573</v>
      </c>
      <c r="K27" s="1" t="s">
        <v>40</v>
      </c>
      <c r="L27" s="1">
        <v>1.47989751905347</v>
      </c>
      <c r="M27" s="1">
        <v>1.47989751905347</v>
      </c>
      <c r="N27" s="1">
        <v>12.2987188257342</v>
      </c>
      <c r="O27" s="1" t="s">
        <v>38</v>
      </c>
      <c r="P27" s="1">
        <v>5</v>
      </c>
      <c r="Q27" s="1">
        <v>4</v>
      </c>
      <c r="R27" s="1">
        <v>0</v>
      </c>
      <c r="S27" s="1">
        <v>3.3730039900060498</v>
      </c>
      <c r="T27" s="1">
        <v>80</v>
      </c>
      <c r="U27" s="1">
        <v>120</v>
      </c>
      <c r="V27" s="1">
        <v>240</v>
      </c>
      <c r="W27" s="1">
        <v>480</v>
      </c>
      <c r="X27" s="1">
        <v>21.6</v>
      </c>
      <c r="Y27" s="1">
        <v>10.3650039305376</v>
      </c>
      <c r="Z27" s="1">
        <v>36.875493542000001</v>
      </c>
      <c r="AA27" s="1">
        <v>1.47989751905347</v>
      </c>
      <c r="AB27" s="1">
        <v>2.5888150786110899E-28</v>
      </c>
      <c r="AC27" s="1">
        <v>6.6922557443365505E-2</v>
      </c>
      <c r="AD27" s="1">
        <v>1.4129749616100999</v>
      </c>
      <c r="AE27" s="1">
        <v>-1.0296802114503799E-9</v>
      </c>
      <c r="AF27" s="1">
        <v>-1.07061317788088E-7</v>
      </c>
      <c r="AG27" s="1">
        <v>-2.8729349109603299E-9</v>
      </c>
      <c r="AH27" s="1">
        <v>-1.02142840923076E-10</v>
      </c>
      <c r="AI27" s="1">
        <v>-8.4575199466738902E-10</v>
      </c>
      <c r="AJ27" s="1">
        <v>-5.3468382445047197E-11</v>
      </c>
    </row>
    <row r="28" spans="1:36" x14ac:dyDescent="0.35">
      <c r="A28" s="1">
        <f t="shared" si="2"/>
        <v>4.0705351521645001</v>
      </c>
      <c r="B28" s="1">
        <f t="shared" si="6"/>
        <v>1.0239868589458019</v>
      </c>
      <c r="C28" s="1">
        <f t="shared" si="7"/>
        <v>1.08192460031037</v>
      </c>
      <c r="D28" s="1">
        <f t="shared" si="7"/>
        <v>5.1014430392450895E-29</v>
      </c>
      <c r="E28" s="1">
        <f t="shared" si="7"/>
        <v>3.9559745954027503E-2</v>
      </c>
      <c r="F28" s="1">
        <f t="shared" si="7"/>
        <v>1.04236485435634</v>
      </c>
      <c r="G28" s="1">
        <f t="shared" si="1"/>
        <v>13.094669318169812</v>
      </c>
      <c r="H28" s="1">
        <f t="shared" si="8"/>
        <v>4.1591006348546458</v>
      </c>
      <c r="I28" s="1">
        <f t="shared" si="5"/>
        <v>0.97870561679899315</v>
      </c>
      <c r="K28" s="1" t="s">
        <v>41</v>
      </c>
      <c r="L28" s="1">
        <v>1.08192460031037</v>
      </c>
      <c r="M28" s="1">
        <v>1.08192460031037</v>
      </c>
      <c r="N28" s="1">
        <v>13.0946693181698</v>
      </c>
      <c r="O28" s="1" t="s">
        <v>38</v>
      </c>
      <c r="P28" s="1">
        <v>6</v>
      </c>
      <c r="Q28" s="1">
        <v>4</v>
      </c>
      <c r="R28" s="1">
        <v>0</v>
      </c>
      <c r="S28" s="1">
        <v>4.0705351521645001</v>
      </c>
      <c r="T28" s="1">
        <v>96</v>
      </c>
      <c r="U28" s="1">
        <v>144</v>
      </c>
      <c r="V28" s="1">
        <v>288</v>
      </c>
      <c r="W28" s="1">
        <v>576</v>
      </c>
      <c r="X28" s="1">
        <v>25.92</v>
      </c>
      <c r="Y28" s="1">
        <v>10.2996340429816</v>
      </c>
      <c r="Z28" s="1">
        <v>38.250592249999997</v>
      </c>
      <c r="AA28" s="1">
        <v>1.08192460031037</v>
      </c>
      <c r="AB28" s="1">
        <v>5.1014430392450895E-29</v>
      </c>
      <c r="AC28" s="1">
        <v>3.9559745954027503E-2</v>
      </c>
      <c r="AD28" s="1">
        <v>1.04236485435634</v>
      </c>
      <c r="AE28" s="1">
        <v>-3.12357112170834E-9</v>
      </c>
      <c r="AF28" s="1">
        <v>-2.45621428819659E-8</v>
      </c>
      <c r="AG28" s="1">
        <v>-2.7824302483477001E-9</v>
      </c>
      <c r="AH28" s="1">
        <v>1.17294757722619E-10</v>
      </c>
      <c r="AI28" s="1">
        <v>-9.3871549297944998E-10</v>
      </c>
      <c r="AJ28" s="1">
        <v>-3.9534458846642801E-10</v>
      </c>
    </row>
    <row r="29" spans="1:36" x14ac:dyDescent="0.35">
      <c r="A29" s="1">
        <f t="shared" si="2"/>
        <v>4.7695649589681297</v>
      </c>
      <c r="B29" s="1">
        <f t="shared" si="6"/>
        <v>1.0191382448882578</v>
      </c>
      <c r="C29" s="1">
        <f t="shared" si="7"/>
        <v>0.82141292289461698</v>
      </c>
      <c r="D29" s="1">
        <f t="shared" si="7"/>
        <v>5.7196861775366401E-29</v>
      </c>
      <c r="E29" s="1">
        <f t="shared" si="7"/>
        <v>2.4452666935463802E-2</v>
      </c>
      <c r="F29" s="1">
        <f t="shared" si="7"/>
        <v>0.79696025595915299</v>
      </c>
      <c r="G29" s="1">
        <f t="shared" si="1"/>
        <v>13.649400844127072</v>
      </c>
      <c r="H29" s="1">
        <f t="shared" si="8"/>
        <v>4.8522840739970858</v>
      </c>
      <c r="I29" s="1">
        <f t="shared" si="5"/>
        <v>0.98295254074833749</v>
      </c>
      <c r="K29" s="1" t="s">
        <v>42</v>
      </c>
      <c r="L29" s="1">
        <v>0.82141292289461698</v>
      </c>
      <c r="M29" s="1">
        <v>0.82141292289461598</v>
      </c>
      <c r="N29" s="1">
        <v>13.649400844127101</v>
      </c>
      <c r="O29" s="1" t="s">
        <v>38</v>
      </c>
      <c r="P29" s="1">
        <v>7</v>
      </c>
      <c r="Q29" s="1">
        <v>4</v>
      </c>
      <c r="R29" s="1">
        <v>0</v>
      </c>
      <c r="S29" s="1">
        <v>4.7695649589681297</v>
      </c>
      <c r="T29" s="1">
        <v>112</v>
      </c>
      <c r="U29" s="1">
        <v>168</v>
      </c>
      <c r="V29" s="1">
        <v>336</v>
      </c>
      <c r="W29" s="1">
        <v>672</v>
      </c>
      <c r="X29" s="1">
        <v>30.24</v>
      </c>
      <c r="Y29" s="1">
        <v>10.2508649108662</v>
      </c>
      <c r="Z29" s="1">
        <v>39.625690958</v>
      </c>
      <c r="AA29" s="1">
        <v>0.82141292289461698</v>
      </c>
      <c r="AB29" s="1">
        <v>5.7196861775366401E-29</v>
      </c>
      <c r="AC29" s="1">
        <v>2.4452666935463802E-2</v>
      </c>
      <c r="AD29" s="1">
        <v>0.79696025595915299</v>
      </c>
      <c r="AE29" s="1">
        <v>1.06501631794157E-9</v>
      </c>
      <c r="AF29" s="1">
        <v>-1.0062567969516901E-8</v>
      </c>
      <c r="AG29" s="1">
        <v>-1.79951033031506E-9</v>
      </c>
      <c r="AH29" s="1">
        <v>-9.6022866516316905E-11</v>
      </c>
      <c r="AI29" s="1">
        <v>-1.75066360937499E-9</v>
      </c>
      <c r="AJ29" s="1">
        <v>-8.2185411404372202E-11</v>
      </c>
    </row>
    <row r="30" spans="1:36" x14ac:dyDescent="0.35">
      <c r="A30" s="1">
        <f t="shared" si="2"/>
        <v>5.4687457394346604</v>
      </c>
      <c r="B30" s="1">
        <f t="shared" si="6"/>
        <v>1.0155145495741211</v>
      </c>
      <c r="C30" s="1">
        <f t="shared" si="7"/>
        <v>0.64302151728088397</v>
      </c>
      <c r="D30" s="1">
        <f t="shared" si="7"/>
        <v>6.5987632127929404E-29</v>
      </c>
      <c r="E30" s="1">
        <f t="shared" si="7"/>
        <v>1.5751997751508501E-2</v>
      </c>
      <c r="F30" s="1">
        <f t="shared" si="7"/>
        <v>0.62726951952937604</v>
      </c>
      <c r="G30" s="1">
        <f t="shared" si="1"/>
        <v>14.047385170846409</v>
      </c>
      <c r="H30" s="1">
        <f t="shared" si="8"/>
        <v>5.5454675131395268</v>
      </c>
      <c r="I30" s="1">
        <f t="shared" si="5"/>
        <v>0.98616495840556628</v>
      </c>
      <c r="K30" s="1" t="s">
        <v>43</v>
      </c>
      <c r="L30" s="1">
        <v>0.64302151728088397</v>
      </c>
      <c r="M30" s="1">
        <v>0.64302151728088397</v>
      </c>
      <c r="N30" s="1">
        <v>14.0473851708464</v>
      </c>
      <c r="O30" s="1" t="s">
        <v>38</v>
      </c>
      <c r="P30" s="1">
        <v>8</v>
      </c>
      <c r="Q30" s="1">
        <v>4</v>
      </c>
      <c r="R30" s="1">
        <v>0</v>
      </c>
      <c r="S30" s="1">
        <v>5.4687457394346604</v>
      </c>
      <c r="T30" s="1">
        <v>128</v>
      </c>
      <c r="U30" s="1">
        <v>192</v>
      </c>
      <c r="V30" s="1">
        <v>384</v>
      </c>
      <c r="W30" s="1">
        <v>768</v>
      </c>
      <c r="X30" s="1">
        <v>34.56</v>
      </c>
      <c r="Y30" s="1">
        <v>10.214416459118199</v>
      </c>
      <c r="Z30" s="1">
        <v>41.000789666999999</v>
      </c>
      <c r="AA30" s="1">
        <v>0.64302151728088397</v>
      </c>
      <c r="AB30" s="1">
        <v>6.5987632127929404E-29</v>
      </c>
      <c r="AC30" s="1">
        <v>1.5751997751508501E-2</v>
      </c>
      <c r="AD30" s="1">
        <v>0.62726951952937604</v>
      </c>
      <c r="AE30" s="1">
        <v>3.2248778296408202E-11</v>
      </c>
      <c r="AF30" s="1">
        <v>3.7924563276576103E-8</v>
      </c>
      <c r="AG30" s="1">
        <v>-3.16844246762211E-9</v>
      </c>
      <c r="AH30" s="1">
        <v>-2.7765456962574002E-10</v>
      </c>
      <c r="AI30" s="1">
        <v>1.8909260744438801E-9</v>
      </c>
      <c r="AJ30" s="1">
        <v>-2.92879478099643E-10</v>
      </c>
    </row>
    <row r="31" spans="1:36" x14ac:dyDescent="0.35">
      <c r="A31" s="1">
        <f t="shared" si="2"/>
        <v>6.16757581244799</v>
      </c>
      <c r="B31" s="1">
        <f t="shared" si="6"/>
        <v>1.012772880912074</v>
      </c>
      <c r="C31" s="1">
        <f t="shared" si="7"/>
        <v>0.51610983413410005</v>
      </c>
      <c r="D31" s="1">
        <f t="shared" si="7"/>
        <v>1.0751309751914401E-24</v>
      </c>
      <c r="E31" s="1">
        <f t="shared" si="7"/>
        <v>1.0526721924326099E-2</v>
      </c>
      <c r="F31" s="1">
        <f t="shared" si="7"/>
        <v>0.50558311220977403</v>
      </c>
      <c r="G31" s="1">
        <f t="shared" si="1"/>
        <v>14.340544724667666</v>
      </c>
      <c r="H31" s="1">
        <f t="shared" si="8"/>
        <v>6.2386509522819686</v>
      </c>
      <c r="I31" s="1">
        <f t="shared" si="5"/>
        <v>0.98860729020142069</v>
      </c>
      <c r="K31" s="1" t="s">
        <v>44</v>
      </c>
      <c r="L31" s="1">
        <v>0.51610983413410005</v>
      </c>
      <c r="M31" s="1">
        <v>0.51610983413410005</v>
      </c>
      <c r="N31" s="1">
        <v>14.3405447246676</v>
      </c>
      <c r="O31" s="1" t="s">
        <v>38</v>
      </c>
      <c r="P31" s="1">
        <v>9</v>
      </c>
      <c r="Q31" s="1">
        <v>4</v>
      </c>
      <c r="R31" s="1">
        <v>0</v>
      </c>
      <c r="S31" s="1">
        <v>6.16757581244799</v>
      </c>
      <c r="T31" s="1">
        <v>144</v>
      </c>
      <c r="U31" s="1">
        <v>216</v>
      </c>
      <c r="V31" s="1">
        <v>432</v>
      </c>
      <c r="W31" s="1">
        <v>864</v>
      </c>
      <c r="X31" s="1">
        <v>38.880000000000003</v>
      </c>
      <c r="Y31" s="1">
        <v>10.186839753773301</v>
      </c>
      <c r="Z31" s="1">
        <v>42.375888375000002</v>
      </c>
      <c r="AA31" s="1">
        <v>0.51610983413410005</v>
      </c>
      <c r="AB31" s="1">
        <v>1.0751309751914401E-24</v>
      </c>
      <c r="AC31" s="1">
        <v>1.0526721924326099E-2</v>
      </c>
      <c r="AD31" s="1">
        <v>0.50558311220977403</v>
      </c>
      <c r="AE31" s="1">
        <v>-4.3042913625770697E-9</v>
      </c>
      <c r="AF31" s="1">
        <v>7.6896632269131393E-6</v>
      </c>
      <c r="AG31" s="1">
        <v>3.4276243404829098E-9</v>
      </c>
      <c r="AH31" s="1">
        <v>-5.6475169586127301E-10</v>
      </c>
      <c r="AI31" s="1">
        <v>-2.96002836239775E-9</v>
      </c>
      <c r="AJ31" s="1">
        <v>-1.02532596169637E-10</v>
      </c>
    </row>
    <row r="32" spans="1:36" x14ac:dyDescent="0.35">
      <c r="A32" s="1">
        <f t="shared" si="2"/>
        <v>6.8658951502757697</v>
      </c>
      <c r="B32" s="1">
        <f t="shared" si="6"/>
        <v>1.0106663254937578</v>
      </c>
      <c r="C32" s="1">
        <f t="shared" si="7"/>
        <v>0.42288424432671001</v>
      </c>
      <c r="D32" s="1">
        <f t="shared" si="7"/>
        <v>1.1251627775312801E-23</v>
      </c>
      <c r="E32" s="1">
        <f t="shared" si="7"/>
        <v>7.2650266112721596E-3</v>
      </c>
      <c r="F32" s="1">
        <f t="shared" si="7"/>
        <v>0.41561921771543803</v>
      </c>
      <c r="G32" s="1">
        <f t="shared" si="1"/>
        <v>14.561642327101895</v>
      </c>
      <c r="H32" s="1">
        <f t="shared" si="8"/>
        <v>6.9318343914244105</v>
      </c>
      <c r="I32" s="1">
        <f t="shared" si="5"/>
        <v>0.99048747598035292</v>
      </c>
      <c r="K32" s="1" t="s">
        <v>45</v>
      </c>
      <c r="L32" s="1">
        <v>0.42288424432671001</v>
      </c>
      <c r="M32" s="1">
        <v>0.42288424432671001</v>
      </c>
      <c r="N32" s="1">
        <v>14.5616423271019</v>
      </c>
      <c r="O32" s="1" t="s">
        <v>38</v>
      </c>
      <c r="P32" s="1">
        <v>10</v>
      </c>
      <c r="Q32" s="1">
        <v>4</v>
      </c>
      <c r="R32" s="1">
        <v>0</v>
      </c>
      <c r="S32" s="1">
        <v>6.8658951502757697</v>
      </c>
      <c r="T32" s="1">
        <v>160</v>
      </c>
      <c r="U32" s="1">
        <v>240</v>
      </c>
      <c r="V32" s="1">
        <v>480</v>
      </c>
      <c r="W32" s="1">
        <v>960</v>
      </c>
      <c r="X32" s="1">
        <v>43.2</v>
      </c>
      <c r="Y32" s="1">
        <v>10.1656512495358</v>
      </c>
      <c r="Z32" s="1">
        <v>43.750987082999998</v>
      </c>
      <c r="AA32" s="1">
        <v>0.42288424432671001</v>
      </c>
      <c r="AB32" s="1">
        <v>1.1251627775312801E-23</v>
      </c>
      <c r="AC32" s="1">
        <v>7.2650266112721596E-3</v>
      </c>
      <c r="AD32" s="1">
        <v>0.41561921771543803</v>
      </c>
      <c r="AE32" s="1">
        <v>-1.0498726718927399E-9</v>
      </c>
      <c r="AF32" s="1">
        <v>-2.4945415371465999E-5</v>
      </c>
      <c r="AG32" s="1">
        <v>-1.12764101795887E-9</v>
      </c>
      <c r="AH32" s="1">
        <v>-9.7666767643801403E-11</v>
      </c>
      <c r="AI32" s="1">
        <v>3.9888179023117597E-10</v>
      </c>
      <c r="AJ32" s="1">
        <v>-2.3599121462060398E-12</v>
      </c>
    </row>
    <row r="33" spans="1:36" x14ac:dyDescent="0.35">
      <c r="A33" s="1">
        <f t="shared" si="2"/>
        <v>7.5636827852065496</v>
      </c>
      <c r="B33" s="1">
        <f t="shared" si="6"/>
        <v>1.0090219699674658</v>
      </c>
      <c r="C33" s="1">
        <f t="shared" si="7"/>
        <v>0.35253162474148397</v>
      </c>
      <c r="D33" s="1">
        <f t="shared" si="7"/>
        <v>1.8209117858724401E-28</v>
      </c>
      <c r="E33" s="1">
        <f t="shared" si="7"/>
        <v>5.1571197240050798E-3</v>
      </c>
      <c r="F33" s="1">
        <f t="shared" si="7"/>
        <v>0.34737450501747902</v>
      </c>
      <c r="G33" s="1">
        <f t="shared" si="1"/>
        <v>14.731915411111965</v>
      </c>
      <c r="H33" s="1">
        <f t="shared" si="8"/>
        <v>7.6250178305668506</v>
      </c>
      <c r="I33" s="1">
        <f t="shared" si="5"/>
        <v>0.99195607843506628</v>
      </c>
      <c r="K33" s="1" t="s">
        <v>46</v>
      </c>
      <c r="L33" s="1">
        <v>0.35253162474148397</v>
      </c>
      <c r="M33" s="1">
        <v>0.35253162474148397</v>
      </c>
      <c r="N33" s="1">
        <v>14.731915411111901</v>
      </c>
      <c r="O33" s="1" t="s">
        <v>38</v>
      </c>
      <c r="P33" s="1">
        <v>11</v>
      </c>
      <c r="Q33" s="1">
        <v>4</v>
      </c>
      <c r="R33" s="1">
        <v>0</v>
      </c>
      <c r="S33" s="1">
        <v>7.5636827852065496</v>
      </c>
      <c r="T33" s="1">
        <v>176</v>
      </c>
      <c r="U33" s="1">
        <v>264</v>
      </c>
      <c r="V33" s="1">
        <v>528</v>
      </c>
      <c r="W33" s="1">
        <v>1056</v>
      </c>
      <c r="X33" s="1">
        <v>47.52</v>
      </c>
      <c r="Y33" s="1">
        <v>10.1491117207231</v>
      </c>
      <c r="Z33" s="1">
        <v>45.126085791000001</v>
      </c>
      <c r="AA33" s="1">
        <v>0.35253162474148397</v>
      </c>
      <c r="AB33" s="1">
        <v>1.8209117858724401E-28</v>
      </c>
      <c r="AC33" s="1">
        <v>5.1571197240050798E-3</v>
      </c>
      <c r="AD33" s="1">
        <v>0.34737450501747902</v>
      </c>
      <c r="AE33" s="1">
        <v>-1.2038330773056999E-9</v>
      </c>
      <c r="AF33" s="1">
        <v>6.8571276266138699E-8</v>
      </c>
      <c r="AG33" s="1">
        <v>-2.8856587000122102E-9</v>
      </c>
      <c r="AH33" s="1">
        <v>-8.8258765279619803E-11</v>
      </c>
      <c r="AI33" s="1">
        <v>1.2546843290010199E-10</v>
      </c>
      <c r="AJ33" s="1">
        <v>-1.3248654431482801E-10</v>
      </c>
    </row>
    <row r="34" spans="1:36" x14ac:dyDescent="0.35">
      <c r="A34" s="1">
        <f t="shared" si="2"/>
        <v>8.2609720206576398</v>
      </c>
      <c r="B34" s="1">
        <f t="shared" si="6"/>
        <v>1.007718844981301</v>
      </c>
      <c r="C34" s="1">
        <f t="shared" si="7"/>
        <v>0.29821024348532599</v>
      </c>
      <c r="D34" s="1">
        <f t="shared" si="7"/>
        <v>5.0216647295774196E-28</v>
      </c>
      <c r="E34" s="1">
        <f t="shared" si="7"/>
        <v>3.7521420621353901E-3</v>
      </c>
      <c r="F34" s="1">
        <f t="shared" si="7"/>
        <v>0.29445810142319001</v>
      </c>
      <c r="G34" s="1">
        <f t="shared" si="1"/>
        <v>14.865495185427353</v>
      </c>
      <c r="H34" s="1">
        <f t="shared" si="8"/>
        <v>8.3182012697092915</v>
      </c>
      <c r="I34" s="1">
        <f t="shared" si="5"/>
        <v>0.99311999707676568</v>
      </c>
      <c r="K34" s="1" t="s">
        <v>47</v>
      </c>
      <c r="L34" s="1">
        <v>0.29821024348532599</v>
      </c>
      <c r="M34" s="1">
        <v>0.29821024348532499</v>
      </c>
      <c r="N34" s="1">
        <v>14.865495185427299</v>
      </c>
      <c r="O34" s="1" t="s">
        <v>38</v>
      </c>
      <c r="P34" s="1">
        <v>12</v>
      </c>
      <c r="Q34" s="1">
        <v>4</v>
      </c>
      <c r="R34" s="1">
        <v>0</v>
      </c>
      <c r="S34" s="1">
        <v>8.2609720206576398</v>
      </c>
      <c r="T34" s="1">
        <v>192</v>
      </c>
      <c r="U34" s="1">
        <v>288</v>
      </c>
      <c r="V34" s="1">
        <v>576</v>
      </c>
      <c r="W34" s="1">
        <v>1152</v>
      </c>
      <c r="X34" s="1">
        <v>51.84</v>
      </c>
      <c r="Y34" s="1">
        <v>10.136004413385599</v>
      </c>
      <c r="Z34" s="1">
        <v>46.501184500000001</v>
      </c>
      <c r="AA34" s="1">
        <v>0.29821024348532599</v>
      </c>
      <c r="AB34" s="1">
        <v>5.0216647295774196E-28</v>
      </c>
      <c r="AC34" s="1">
        <v>3.7521420621353901E-3</v>
      </c>
      <c r="AD34" s="1">
        <v>0.29445810142319001</v>
      </c>
      <c r="AE34" s="1">
        <v>5.8713513268665E-9</v>
      </c>
      <c r="AF34" s="1">
        <v>1.6343372226648501E-7</v>
      </c>
      <c r="AG34" s="1">
        <v>-2.5944439903773501E-9</v>
      </c>
      <c r="AH34" s="1">
        <v>1.4503845656077299E-10</v>
      </c>
      <c r="AI34" s="1">
        <v>5.15825160534642E-10</v>
      </c>
      <c r="AJ34" s="1">
        <v>1.14940156218265E-10</v>
      </c>
    </row>
    <row r="35" spans="1:36" x14ac:dyDescent="0.35">
      <c r="A35" s="1">
        <f t="shared" si="2"/>
        <v>8.9578142252546797</v>
      </c>
      <c r="B35" s="1">
        <f t="shared" si="6"/>
        <v>1.0066715348922648</v>
      </c>
      <c r="C35" s="1">
        <f t="shared" si="7"/>
        <v>0.25543578136377398</v>
      </c>
      <c r="D35" s="1">
        <f t="shared" si="7"/>
        <v>1.17839805576976E-27</v>
      </c>
      <c r="E35" s="1">
        <f t="shared" si="7"/>
        <v>2.7896729365697601E-3</v>
      </c>
      <c r="F35" s="1">
        <f t="shared" si="7"/>
        <v>0.25264610842720397</v>
      </c>
      <c r="G35" s="1">
        <f t="shared" si="1"/>
        <v>14.972018555056918</v>
      </c>
      <c r="H35" s="1">
        <f t="shared" si="8"/>
        <v>9.0113847088517307</v>
      </c>
      <c r="I35" s="1">
        <f t="shared" si="5"/>
        <v>0.99405524396883982</v>
      </c>
      <c r="K35" s="1" t="s">
        <v>48</v>
      </c>
      <c r="L35" s="1">
        <v>0.25543578136377398</v>
      </c>
      <c r="M35" s="1">
        <v>0.25543578136377298</v>
      </c>
      <c r="N35" s="1">
        <v>14.9720185550569</v>
      </c>
      <c r="O35" s="1" t="s">
        <v>38</v>
      </c>
      <c r="P35" s="1">
        <v>13</v>
      </c>
      <c r="Q35" s="1">
        <v>4</v>
      </c>
      <c r="R35" s="1">
        <v>0</v>
      </c>
      <c r="S35" s="1">
        <v>8.9578142252546797</v>
      </c>
      <c r="T35" s="1">
        <v>208</v>
      </c>
      <c r="U35" s="1">
        <v>312</v>
      </c>
      <c r="V35" s="1">
        <v>624</v>
      </c>
      <c r="W35" s="1">
        <v>1248</v>
      </c>
      <c r="X35" s="1">
        <v>56.16</v>
      </c>
      <c r="Y35" s="1">
        <v>10.125470185770901</v>
      </c>
      <c r="Z35" s="1">
        <v>47.876283207999997</v>
      </c>
      <c r="AA35" s="1">
        <v>0.25543578136377398</v>
      </c>
      <c r="AB35" s="1">
        <v>1.17839805576976E-27</v>
      </c>
      <c r="AC35" s="1">
        <v>2.7896729365697601E-3</v>
      </c>
      <c r="AD35" s="1">
        <v>0.25264610842720397</v>
      </c>
      <c r="AE35" s="1">
        <v>5.0049330401266503E-11</v>
      </c>
      <c r="AF35" s="1">
        <v>2.54020371518588E-7</v>
      </c>
      <c r="AG35" s="1">
        <v>3.2732262082428299E-9</v>
      </c>
      <c r="AH35" s="1">
        <v>-2.4221107653281299E-11</v>
      </c>
      <c r="AI35" s="1">
        <v>-1.25484033091409E-9</v>
      </c>
      <c r="AJ35" s="1">
        <v>2.8249754019319502E-10</v>
      </c>
    </row>
    <row r="36" spans="1:36" x14ac:dyDescent="0.35">
      <c r="A36" s="1">
        <f t="shared" si="2"/>
        <v>13.827145510588499</v>
      </c>
      <c r="B36" s="1">
        <f t="shared" si="6"/>
        <v>1.0029606531043831</v>
      </c>
      <c r="C36" s="1">
        <f t="shared" si="7"/>
        <v>0.109868809446576</v>
      </c>
      <c r="D36" s="1">
        <f t="shared" si="7"/>
        <v>1.3908974236757901E-23</v>
      </c>
      <c r="E36" s="1">
        <f t="shared" si="7"/>
        <v>5.4050790914575398E-4</v>
      </c>
      <c r="F36" s="1">
        <f t="shared" si="7"/>
        <v>0.10932830153743101</v>
      </c>
      <c r="G36" s="1">
        <f t="shared" si="1"/>
        <v>15.343838036740413</v>
      </c>
      <c r="H36" s="1">
        <f t="shared" si="8"/>
        <v>13.863668782848821</v>
      </c>
      <c r="I36" s="1">
        <f t="shared" si="5"/>
        <v>0.99736554062042326</v>
      </c>
      <c r="K36" s="1" t="s">
        <v>49</v>
      </c>
      <c r="L36" s="1">
        <v>0.109868809446576</v>
      </c>
      <c r="M36" s="1">
        <v>0.109868809446576</v>
      </c>
      <c r="N36" s="1">
        <v>15.343838036740699</v>
      </c>
      <c r="O36" s="1" t="s">
        <v>38</v>
      </c>
      <c r="P36" s="1">
        <v>20</v>
      </c>
      <c r="Q36" s="1">
        <v>4</v>
      </c>
      <c r="R36" s="1">
        <v>0</v>
      </c>
      <c r="S36" s="1">
        <v>13.827145510588499</v>
      </c>
      <c r="T36" s="1">
        <v>320</v>
      </c>
      <c r="U36" s="1">
        <v>480</v>
      </c>
      <c r="V36" s="1">
        <v>960</v>
      </c>
      <c r="W36" s="1">
        <v>1920</v>
      </c>
      <c r="X36" s="1">
        <v>86.4</v>
      </c>
      <c r="Y36" s="1">
        <v>10.088144780607699</v>
      </c>
      <c r="Z36" s="1">
        <v>57.501974165999997</v>
      </c>
      <c r="AA36" s="1">
        <v>0.109868809446576</v>
      </c>
      <c r="AB36" s="1">
        <v>1.3908974236757901E-23</v>
      </c>
      <c r="AC36" s="1">
        <v>5.4050790914575398E-4</v>
      </c>
      <c r="AD36" s="1">
        <v>0.10932830153743101</v>
      </c>
      <c r="AE36" s="1">
        <v>1.41084395490725E-5</v>
      </c>
      <c r="AF36" s="1">
        <v>-7.2794023673710904E-7</v>
      </c>
      <c r="AG36" s="1">
        <v>1.40264770492858E-5</v>
      </c>
      <c r="AH36" s="1">
        <v>-5.0562179630058298E-11</v>
      </c>
      <c r="AI36" s="1">
        <v>-4.8939871805116197E-9</v>
      </c>
      <c r="AJ36" s="1">
        <v>-2.7299836108016902E-10</v>
      </c>
    </row>
    <row r="37" spans="1:36" x14ac:dyDescent="0.35">
      <c r="A37" s="1">
        <f t="shared" si="2"/>
        <v>27.708574495437301</v>
      </c>
      <c r="B37" s="1">
        <f t="shared" si="6"/>
        <v>1.0007612862889601</v>
      </c>
      <c r="C37" s="1">
        <f t="shared" si="7"/>
        <v>2.7745728839307999E-2</v>
      </c>
      <c r="D37" s="1">
        <f t="shared" si="7"/>
        <v>1.0299842640322501E-24</v>
      </c>
      <c r="E37" s="1">
        <f t="shared" si="7"/>
        <v>3.5408887952982102E-5</v>
      </c>
      <c r="F37" s="1">
        <f t="shared" si="7"/>
        <v>2.7710319951354999E-2</v>
      </c>
      <c r="G37" s="1">
        <f t="shared" si="1"/>
        <v>15.560337960384766</v>
      </c>
      <c r="H37" s="1">
        <f t="shared" si="8"/>
        <v>27.727337565697642</v>
      </c>
      <c r="I37" s="1">
        <f t="shared" si="5"/>
        <v>0.99932330068778208</v>
      </c>
      <c r="K37" s="1" t="s">
        <v>50</v>
      </c>
      <c r="L37" s="1">
        <v>2.7745728839307999E-2</v>
      </c>
      <c r="M37" s="1">
        <v>2.77457288393077E-2</v>
      </c>
      <c r="N37" s="1">
        <v>15.560337960384601</v>
      </c>
      <c r="O37" s="1" t="s">
        <v>38</v>
      </c>
      <c r="P37" s="1">
        <v>40</v>
      </c>
      <c r="Q37" s="1">
        <v>4</v>
      </c>
      <c r="R37" s="1">
        <v>0</v>
      </c>
      <c r="S37" s="1">
        <v>27.708574495437301</v>
      </c>
      <c r="T37" s="1">
        <v>640</v>
      </c>
      <c r="U37" s="1">
        <v>960</v>
      </c>
      <c r="V37" s="1">
        <v>1920</v>
      </c>
      <c r="W37" s="1">
        <v>3840</v>
      </c>
      <c r="X37" s="1">
        <v>172.8</v>
      </c>
      <c r="Y37" s="1">
        <v>10.0660227454202</v>
      </c>
      <c r="Z37" s="1">
        <v>85.003948332999997</v>
      </c>
      <c r="AA37" s="1">
        <v>2.7745728839307999E-2</v>
      </c>
      <c r="AB37" s="1">
        <v>1.0299842640322501E-24</v>
      </c>
      <c r="AC37" s="1">
        <v>3.5408887952982102E-5</v>
      </c>
      <c r="AD37" s="1">
        <v>2.7710319951354999E-2</v>
      </c>
      <c r="AE37" s="1">
        <v>5.5766112137838203E-9</v>
      </c>
      <c r="AF37" s="1">
        <v>7.6263269191909103E-6</v>
      </c>
      <c r="AG37" s="1">
        <v>1.681205317146E-10</v>
      </c>
      <c r="AH37" s="1">
        <v>4.8104552165460101E-10</v>
      </c>
      <c r="AI37" s="1">
        <v>-1.1113523973147E-9</v>
      </c>
      <c r="AJ37" s="1">
        <v>1.7144797833174901E-11</v>
      </c>
    </row>
    <row r="38" spans="1:36" x14ac:dyDescent="0.35">
      <c r="A38" s="1">
        <f t="shared" si="2"/>
        <v>55.4452288228483</v>
      </c>
      <c r="B38" s="1">
        <f t="shared" si="6"/>
        <v>1.0001916924559022</v>
      </c>
      <c r="C38" s="1">
        <f t="shared" si="7"/>
        <v>6.9541800844306898E-3</v>
      </c>
      <c r="D38" s="1">
        <f t="shared" si="7"/>
        <v>7.6822662738231603E-27</v>
      </c>
      <c r="E38" s="1">
        <f t="shared" si="7"/>
        <v>2.2397940180064398E-6</v>
      </c>
      <c r="F38" s="1">
        <f t="shared" si="7"/>
        <v>6.9519402904126802E-3</v>
      </c>
      <c r="G38" s="1">
        <f t="shared" si="1"/>
        <v>15.615964534601611</v>
      </c>
      <c r="H38" s="1">
        <f t="shared" si="8"/>
        <v>55.454675131395284</v>
      </c>
      <c r="I38" s="1">
        <f t="shared" si="5"/>
        <v>0.99982965712945571</v>
      </c>
      <c r="K38" s="1" t="s">
        <v>51</v>
      </c>
      <c r="L38" s="1">
        <v>6.9541800844306898E-3</v>
      </c>
      <c r="M38" s="1">
        <v>6.95418008443044E-3</v>
      </c>
      <c r="N38" s="1">
        <v>15.615964534601099</v>
      </c>
      <c r="O38" s="1" t="s">
        <v>38</v>
      </c>
      <c r="P38" s="1">
        <v>80</v>
      </c>
      <c r="Q38" s="1">
        <v>4</v>
      </c>
      <c r="R38" s="1">
        <v>0</v>
      </c>
      <c r="S38" s="1">
        <v>55.4452288228483</v>
      </c>
      <c r="T38" s="1">
        <v>1280</v>
      </c>
      <c r="U38" s="1">
        <v>1920</v>
      </c>
      <c r="V38" s="1">
        <v>3840</v>
      </c>
      <c r="W38" s="1">
        <v>7680</v>
      </c>
      <c r="X38" s="1">
        <v>345.6</v>
      </c>
      <c r="Y38" s="1">
        <v>10.060293562489401</v>
      </c>
      <c r="Z38" s="1">
        <v>140.007896665</v>
      </c>
      <c r="AA38" s="1">
        <v>6.9541800844306898E-3</v>
      </c>
      <c r="AB38" s="1">
        <v>7.6822662738231603E-27</v>
      </c>
      <c r="AC38" s="1">
        <v>2.2397940180064398E-6</v>
      </c>
      <c r="AD38" s="1">
        <v>6.9519402904126802E-3</v>
      </c>
      <c r="AE38" s="1">
        <v>3.0218559693030401E-9</v>
      </c>
      <c r="AF38" s="1">
        <v>5.84962473863274E-7</v>
      </c>
      <c r="AG38" s="1">
        <v>-2.70824107931849E-9</v>
      </c>
      <c r="AH38" s="1">
        <v>3.4943249107153398E-10</v>
      </c>
      <c r="AI38" s="1">
        <v>-1.5273458874166801E-10</v>
      </c>
      <c r="AJ38" s="1">
        <v>4.1643374288763902E-10</v>
      </c>
    </row>
    <row r="39" spans="1:36" x14ac:dyDescent="0.35">
      <c r="A39" s="1">
        <f t="shared" si="2"/>
        <v>110.904618943036</v>
      </c>
      <c r="B39" s="1">
        <f t="shared" si="6"/>
        <v>1.0000480096242208</v>
      </c>
      <c r="C39" s="1">
        <f t="shared" si="7"/>
        <v>1.73965974963904E-3</v>
      </c>
      <c r="D39" s="1">
        <f t="shared" si="7"/>
        <v>2.40680131982933E-22</v>
      </c>
      <c r="E39" s="1">
        <f t="shared" si="7"/>
        <v>1.40410340954704E-7</v>
      </c>
      <c r="F39" s="1">
        <f t="shared" si="7"/>
        <v>1.73951933929809E-3</v>
      </c>
      <c r="G39" s="1">
        <f t="shared" si="1"/>
        <v>15.629968547258773</v>
      </c>
      <c r="H39" s="1">
        <f t="shared" si="8"/>
        <v>110.90935026279057</v>
      </c>
      <c r="I39" s="1">
        <f t="shared" si="5"/>
        <v>0.99995734065934605</v>
      </c>
      <c r="K39" s="1" t="s">
        <v>52</v>
      </c>
      <c r="L39" s="1">
        <v>1.73965974963904E-3</v>
      </c>
      <c r="M39" s="1">
        <v>1.73965974963879E-3</v>
      </c>
      <c r="N39" s="1">
        <v>15.629968547256601</v>
      </c>
      <c r="O39" s="1" t="s">
        <v>38</v>
      </c>
      <c r="P39" s="1">
        <v>160</v>
      </c>
      <c r="Q39" s="1">
        <v>4</v>
      </c>
      <c r="R39" s="1">
        <v>0</v>
      </c>
      <c r="S39" s="1">
        <v>110.904618943036</v>
      </c>
      <c r="T39" s="1">
        <v>2560</v>
      </c>
      <c r="U39" s="1">
        <v>3840</v>
      </c>
      <c r="V39" s="1">
        <v>7680</v>
      </c>
      <c r="W39" s="1">
        <v>15360</v>
      </c>
      <c r="X39" s="1">
        <v>691.2</v>
      </c>
      <c r="Y39" s="1">
        <v>10.058848348059501</v>
      </c>
      <c r="Z39" s="1">
        <v>250.01579333000001</v>
      </c>
      <c r="AA39" s="1">
        <v>1.73965974963904E-3</v>
      </c>
      <c r="AB39" s="1">
        <v>2.40680131982933E-22</v>
      </c>
      <c r="AC39" s="1">
        <v>1.40410340954704E-7</v>
      </c>
      <c r="AD39" s="1">
        <v>1.73951933929809E-3</v>
      </c>
      <c r="AE39" s="1">
        <v>5.7565089345531402E-5</v>
      </c>
      <c r="AF39" s="1">
        <v>2.7272319118988198E-6</v>
      </c>
      <c r="AG39" s="1">
        <v>5.7562994961812303E-5</v>
      </c>
      <c r="AH39" s="1">
        <v>-9.2712379041582904E-9</v>
      </c>
      <c r="AI39" s="1">
        <v>8.5901266645983998E-10</v>
      </c>
      <c r="AJ39" s="1">
        <v>-1.8642209289445699E-8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24" sqref="A24"/>
    </sheetView>
  </sheetViews>
  <sheetFormatPr defaultColWidth="67" defaultRowHeight="14.5" x14ac:dyDescent="0.35"/>
  <cols>
    <col min="1" max="1" width="11.81640625" bestFit="1" customWidth="1"/>
    <col min="2" max="2" width="15.6328125" bestFit="1" customWidth="1"/>
    <col min="3" max="3" width="16.7265625" bestFit="1" customWidth="1"/>
    <col min="4" max="4" width="20.08984375" bestFit="1" customWidth="1"/>
    <col min="5" max="5" width="20.1796875" bestFit="1" customWidth="1"/>
    <col min="6" max="6" width="20.453125" bestFit="1" customWidth="1"/>
    <col min="7" max="7" width="11.90625" bestFit="1" customWidth="1"/>
    <col min="8" max="8" width="16.453125" bestFit="1" customWidth="1"/>
    <col min="9" max="9" width="18.08984375" bestFit="1" customWidth="1"/>
    <col min="10" max="10" width="11.81640625" bestFit="1" customWidth="1"/>
    <col min="11" max="11" width="15.6328125" bestFit="1" customWidth="1"/>
    <col min="12" max="12" width="16.7265625" bestFit="1" customWidth="1"/>
    <col min="13" max="13" width="20.08984375" bestFit="1" customWidth="1"/>
    <col min="14" max="14" width="20.1796875" bestFit="1" customWidth="1"/>
    <col min="15" max="15" width="20.453125" bestFit="1" customWidth="1"/>
    <col min="16" max="16" width="11.90625" bestFit="1" customWidth="1"/>
    <col min="17" max="17" width="16.453125" bestFit="1" customWidth="1"/>
    <col min="18" max="18" width="18.08984375" bestFit="1" customWidth="1"/>
  </cols>
  <sheetData>
    <row r="1" spans="1:18" x14ac:dyDescent="0.35">
      <c r="A1" s="1" t="str">
        <f>"kt_x10_x_"&amp;kt_x10!A10</f>
        <v>kt_x10_x_r</v>
      </c>
      <c r="B1" s="1" t="str">
        <f>"kt_x10_x_"&amp;kt_x10!B10</f>
        <v>kt_x10_x_L_norm</v>
      </c>
      <c r="C1" s="1" t="str">
        <f>"kt_x10_x_"&amp;kt_x10!C10</f>
        <v>kt_x10_x_pe_atom</v>
      </c>
      <c r="D1" s="1" t="str">
        <f>"kt_x10_x_"&amp;kt_x10!D10</f>
        <v>kt_x10_x_ebond_atom</v>
      </c>
      <c r="E1" s="1" t="str">
        <f>"kt_x10_x_"&amp;kt_x10!E10</f>
        <v>kt_x10_x_eangle_atom</v>
      </c>
      <c r="F1" s="1" t="str">
        <f>"kt_x10_x_"&amp;kt_x10!F10</f>
        <v>kt_x10_x_edihed_atom</v>
      </c>
      <c r="G1" s="1" t="str">
        <f>"kt_x10_x_"&amp;kt_x10!G10</f>
        <v>kt_x10_x_bm</v>
      </c>
      <c r="H1" s="1" t="str">
        <f>"kt_x10_x_"&amp;kt_x10!H10</f>
        <v>kt_x10_x_r_theory</v>
      </c>
      <c r="I1" s="1" t="str">
        <f>"kt_x10_x_"&amp;kt_x10!I10</f>
        <v>kt_x10_x_r/r_theory</v>
      </c>
      <c r="J1" s="1" t="str">
        <f>"kt_x10_y_"&amp;kt_x10!A10</f>
        <v>kt_x10_y_r</v>
      </c>
      <c r="K1" s="1" t="str">
        <f>"kt_x10_y_"&amp;kt_x10!B10</f>
        <v>kt_x10_y_L_norm</v>
      </c>
      <c r="L1" s="1" t="str">
        <f>"kt_x10_y_"&amp;kt_x10!C10</f>
        <v>kt_x10_y_pe_atom</v>
      </c>
      <c r="M1" s="1" t="str">
        <f>"kt_x10_y_"&amp;kt_x10!D10</f>
        <v>kt_x10_y_ebond_atom</v>
      </c>
      <c r="N1" s="1" t="str">
        <f>"kt_x10_y_"&amp;kt_x10!E10</f>
        <v>kt_x10_y_eangle_atom</v>
      </c>
      <c r="O1" s="1" t="str">
        <f>"kt_x10_y_"&amp;kt_x10!F10</f>
        <v>kt_x10_y_edihed_atom</v>
      </c>
      <c r="P1" s="1" t="str">
        <f>"kt_x10_y_"&amp;kt_x10!G10</f>
        <v>kt_x10_y_bm</v>
      </c>
      <c r="Q1" s="1" t="str">
        <f>"kt_x10_y_"&amp;kt_x10!H10</f>
        <v>kt_x10_y_r_theory</v>
      </c>
      <c r="R1" s="1" t="str">
        <f>"kt_x10_y_"&amp;kt_x10!I10</f>
        <v>kt_x10_y_r/r_theory</v>
      </c>
    </row>
    <row r="2" spans="1:18" x14ac:dyDescent="0.35">
      <c r="A2" s="1">
        <f>kt_x10!A11</f>
        <v>1.95034588669703</v>
      </c>
      <c r="B2" s="1">
        <f>kt_x10!B11</f>
        <v>1.0382449934365754</v>
      </c>
      <c r="C2" s="1">
        <f>kt_x10!C11</f>
        <v>3.3351484654086998</v>
      </c>
      <c r="D2" s="1">
        <f>kt_x10!D11</f>
        <v>2.2347873236343302E-28</v>
      </c>
      <c r="E2" s="1">
        <f>kt_x10!E11</f>
        <v>0.26161427652971903</v>
      </c>
      <c r="F2" s="1">
        <f>kt_x10!F11</f>
        <v>3.07353418887898</v>
      </c>
      <c r="G2" s="1">
        <f>kt_x10!G11</f>
        <v>9.2668678475488218</v>
      </c>
      <c r="H2" s="1">
        <f>kt_x10!H11</f>
        <v>2.0010482259333942</v>
      </c>
      <c r="I2" s="1">
        <f>kt_x10!I11</f>
        <v>0.97466211029835925</v>
      </c>
      <c r="J2" s="1">
        <f>kt_x10!A25</f>
        <v>2.0024786620203701</v>
      </c>
      <c r="K2" s="1">
        <f>kt_x10!B25</f>
        <v>1.0482034903254887</v>
      </c>
      <c r="L2" s="1">
        <f>kt_x10!C25</f>
        <v>3.18198102831348</v>
      </c>
      <c r="M2" s="1">
        <f>kt_x10!D25</f>
        <v>1.3573191179189799E-25</v>
      </c>
      <c r="N2" s="1">
        <f>kt_x10!E25</f>
        <v>0.21403533208992401</v>
      </c>
      <c r="O2" s="1">
        <f>kt_x10!F25</f>
        <v>2.96794569622356</v>
      </c>
      <c r="P2" s="1">
        <f>kt_x10!G25</f>
        <v>9.3202572767284995</v>
      </c>
      <c r="Q2" s="1">
        <f>kt_x10!H25</f>
        <v>2.0795503174273229</v>
      </c>
      <c r="R2" s="1">
        <f>kt_x10!I25</f>
        <v>0.9629383070171148</v>
      </c>
    </row>
    <row r="3" spans="1:18" x14ac:dyDescent="0.35">
      <c r="A3" s="1">
        <f>kt_x10!A12</f>
        <v>2.3214100188573701</v>
      </c>
      <c r="B3" s="1">
        <f>kt_x10!B12</f>
        <v>1.0407836821864755</v>
      </c>
      <c r="C3" s="1">
        <f>kt_x10!C12</f>
        <v>2.5618179009821298</v>
      </c>
      <c r="D3" s="1">
        <f>kt_x10!D12</f>
        <v>1.58979664907859E-23</v>
      </c>
      <c r="E3" s="1">
        <f>kt_x10!E12</f>
        <v>0.20830998319102101</v>
      </c>
      <c r="F3" s="1">
        <f>kt_x10!F12</f>
        <v>2.3535079177911098</v>
      </c>
      <c r="G3" s="1">
        <f>kt_x10!G12</f>
        <v>10.084316917737677</v>
      </c>
      <c r="H3" s="1">
        <f>kt_x10!H12</f>
        <v>2.4012578711200732</v>
      </c>
      <c r="I3" s="1">
        <f>kt_x10!I12</f>
        <v>0.96674748962906765</v>
      </c>
      <c r="J3" s="1">
        <f>kt_x10!A26</f>
        <v>2.6804981359358102</v>
      </c>
      <c r="K3" s="1">
        <f>kt_x10!B26</f>
        <v>1.0389254534532297</v>
      </c>
      <c r="L3" s="1">
        <f>kt_x10!C26</f>
        <v>2.1189042579764399</v>
      </c>
      <c r="M3" s="1">
        <f>kt_x10!D26</f>
        <v>1.1312253825289599E-28</v>
      </c>
      <c r="N3" s="1">
        <f>kt_x10!E26</f>
        <v>0.11817522271985099</v>
      </c>
      <c r="O3" s="1">
        <f>kt_x10!F26</f>
        <v>2.0007290352565898</v>
      </c>
      <c r="P3" s="1">
        <f>kt_x10!G26</f>
        <v>11.120821592365425</v>
      </c>
      <c r="Q3" s="1">
        <f>kt_x10!H26</f>
        <v>2.7727337565697634</v>
      </c>
      <c r="R3" s="1">
        <f>kt_x10!I26</f>
        <v>0.96673477198616398</v>
      </c>
    </row>
    <row r="4" spans="1:18" x14ac:dyDescent="0.35">
      <c r="A4" s="1">
        <f>kt_x10!A13</f>
        <v>2.7056650050394002</v>
      </c>
      <c r="B4" s="1">
        <f>kt_x10!B13</f>
        <v>1.0390957756374468</v>
      </c>
      <c r="C4" s="1">
        <f>kt_x10!C13</f>
        <v>2.0174974232373302</v>
      </c>
      <c r="D4" s="1">
        <f>kt_x10!D13</f>
        <v>1.29582662721886E-26</v>
      </c>
      <c r="E4" s="1">
        <f>kt_x10!E13</f>
        <v>0.16050680218882399</v>
      </c>
      <c r="F4" s="1">
        <f>kt_x10!F13</f>
        <v>1.8569906210485001</v>
      </c>
      <c r="G4" s="1">
        <f>kt_x10!G13</f>
        <v>10.788363190419002</v>
      </c>
      <c r="H4" s="1">
        <f>kt_x10!H13</f>
        <v>2.8014675163067517</v>
      </c>
      <c r="I4" s="1">
        <f>kt_x10!I13</f>
        <v>0.96580274063157778</v>
      </c>
      <c r="J4" s="1">
        <f>kt_x10!A27</f>
        <v>3.3730039900060498</v>
      </c>
      <c r="K4" s="1">
        <f>kt_x10!B27</f>
        <v>1.0304859156645911</v>
      </c>
      <c r="L4" s="1">
        <f>kt_x10!C27</f>
        <v>1.47989751905347</v>
      </c>
      <c r="M4" s="1">
        <f>kt_x10!D27</f>
        <v>2.5888150786110899E-28</v>
      </c>
      <c r="N4" s="1">
        <f>kt_x10!E27</f>
        <v>6.6922557443365505E-2</v>
      </c>
      <c r="O4" s="1">
        <f>kt_x10!F27</f>
        <v>1.4129749616100999</v>
      </c>
      <c r="P4" s="1">
        <f>kt_x10!G27</f>
        <v>12.298718825734163</v>
      </c>
      <c r="Q4" s="1">
        <f>kt_x10!H27</f>
        <v>3.4659171957122052</v>
      </c>
      <c r="R4" s="1">
        <f>kt_x10!I27</f>
        <v>0.97319231809083573</v>
      </c>
    </row>
    <row r="5" spans="1:18" x14ac:dyDescent="0.35">
      <c r="A5" s="1">
        <f>kt_x10!A14</f>
        <v>3.0970979441875399</v>
      </c>
      <c r="B5" s="1">
        <f>kt_x10!B14</f>
        <v>1.036151785478056</v>
      </c>
      <c r="C5" s="1">
        <f>kt_x10!C14</f>
        <v>1.6251835048914101</v>
      </c>
      <c r="D5" s="1">
        <f>kt_x10!D14</f>
        <v>1.4122348615231399E-26</v>
      </c>
      <c r="E5" s="1">
        <f>kt_x10!E14</f>
        <v>0.123177142129283</v>
      </c>
      <c r="F5" s="1">
        <f>kt_x10!F14</f>
        <v>1.5020063627621201</v>
      </c>
      <c r="G5" s="1">
        <f>kt_x10!G14</f>
        <v>11.38693407624857</v>
      </c>
      <c r="H5" s="1">
        <f>kt_x10!H14</f>
        <v>3.2016771614934307</v>
      </c>
      <c r="I5" s="1">
        <f>kt_x10!I14</f>
        <v>0.96733611415802156</v>
      </c>
      <c r="J5" s="1">
        <f>kt_x10!A28</f>
        <v>4.0705351521645001</v>
      </c>
      <c r="K5" s="1">
        <f>kt_x10!B28</f>
        <v>1.0239868589458019</v>
      </c>
      <c r="L5" s="1">
        <f>kt_x10!C28</f>
        <v>1.08192460031037</v>
      </c>
      <c r="M5" s="1">
        <f>kt_x10!D28</f>
        <v>5.1014430392450895E-29</v>
      </c>
      <c r="N5" s="1">
        <f>kt_x10!E28</f>
        <v>3.9559745954027503E-2</v>
      </c>
      <c r="O5" s="1">
        <f>kt_x10!F28</f>
        <v>1.04236485435634</v>
      </c>
      <c r="P5" s="1">
        <f>kt_x10!G28</f>
        <v>13.094669318169812</v>
      </c>
      <c r="Q5" s="1">
        <f>kt_x10!H28</f>
        <v>4.1591006348546458</v>
      </c>
      <c r="R5" s="1">
        <f>kt_x10!I28</f>
        <v>0.97870561679899315</v>
      </c>
    </row>
    <row r="6" spans="1:18" x14ac:dyDescent="0.35">
      <c r="A6" s="1">
        <f>kt_x10!A15</f>
        <v>3.4928046466090601</v>
      </c>
      <c r="B6" s="1">
        <f>kt_x10!B15</f>
        <v>1.0329521367480761</v>
      </c>
      <c r="C6" s="1">
        <f>kt_x10!C15</f>
        <v>1.3347823466175699</v>
      </c>
      <c r="D6" s="1">
        <f>kt_x10!D15</f>
        <v>1.7352755482320801E-28</v>
      </c>
      <c r="E6" s="1">
        <f>kt_x10!E15</f>
        <v>9.5035392051689593E-2</v>
      </c>
      <c r="F6" s="1">
        <f>kt_x10!F15</f>
        <v>1.2397469545658799</v>
      </c>
      <c r="G6" s="1">
        <f>kt_x10!G15</f>
        <v>11.894702031701488</v>
      </c>
      <c r="H6" s="1">
        <f>kt_x10!H15</f>
        <v>3.6018868066801097</v>
      </c>
      <c r="I6" s="1">
        <f>kt_x10!I15</f>
        <v>0.96971527259858792</v>
      </c>
      <c r="J6" s="1">
        <f>kt_x10!A29</f>
        <v>4.7695649589681297</v>
      </c>
      <c r="K6" s="1">
        <f>kt_x10!B29</f>
        <v>1.0191382448882578</v>
      </c>
      <c r="L6" s="1">
        <f>kt_x10!C29</f>
        <v>0.82141292289461698</v>
      </c>
      <c r="M6" s="1">
        <f>kt_x10!D29</f>
        <v>5.7196861775366401E-29</v>
      </c>
      <c r="N6" s="1">
        <f>kt_x10!E29</f>
        <v>2.4452666935463802E-2</v>
      </c>
      <c r="O6" s="1">
        <f>kt_x10!F29</f>
        <v>0.79696025595915299</v>
      </c>
      <c r="P6" s="1">
        <f>kt_x10!G29</f>
        <v>13.649400844127072</v>
      </c>
      <c r="Q6" s="1">
        <f>kt_x10!H29</f>
        <v>4.8522840739970858</v>
      </c>
      <c r="R6" s="1">
        <f>kt_x10!I29</f>
        <v>0.98295254074833749</v>
      </c>
    </row>
    <row r="7" spans="1:18" x14ac:dyDescent="0.35">
      <c r="A7" s="1">
        <f>kt_x10!A16</f>
        <v>3.89118559104387</v>
      </c>
      <c r="B7" s="1">
        <f>kt_x10!B16</f>
        <v>1.0298660069676207</v>
      </c>
      <c r="C7" s="1">
        <f>kt_x10!C16</f>
        <v>1.1144753025666401</v>
      </c>
      <c r="D7" s="1">
        <f>kt_x10!D16</f>
        <v>9.3630363063868502E-29</v>
      </c>
      <c r="E7" s="1">
        <f>kt_x10!E16</f>
        <v>7.3957091388994298E-2</v>
      </c>
      <c r="F7" s="1">
        <f>kt_x10!F16</f>
        <v>1.0405182111776401</v>
      </c>
      <c r="G7" s="1">
        <f>kt_x10!G16</f>
        <v>12.326190051911279</v>
      </c>
      <c r="H7" s="1">
        <f>kt_x10!H16</f>
        <v>4.0020964518667883</v>
      </c>
      <c r="I7" s="1">
        <f>kt_x10!I16</f>
        <v>0.97228680963668834</v>
      </c>
      <c r="J7" s="1">
        <f>kt_x10!A30</f>
        <v>5.4687457394346604</v>
      </c>
      <c r="K7" s="1">
        <f>kt_x10!B30</f>
        <v>1.0155145495741211</v>
      </c>
      <c r="L7" s="1">
        <f>kt_x10!C30</f>
        <v>0.64302151728088397</v>
      </c>
      <c r="M7" s="1">
        <f>kt_x10!D30</f>
        <v>6.5987632127929404E-29</v>
      </c>
      <c r="N7" s="1">
        <f>kt_x10!E30</f>
        <v>1.5751997751508501E-2</v>
      </c>
      <c r="O7" s="1">
        <f>kt_x10!F30</f>
        <v>0.62726951952937604</v>
      </c>
      <c r="P7" s="1">
        <f>kt_x10!G30</f>
        <v>14.047385170846409</v>
      </c>
      <c r="Q7" s="1">
        <f>kt_x10!H30</f>
        <v>5.5454675131395268</v>
      </c>
      <c r="R7" s="1">
        <f>kt_x10!I30</f>
        <v>0.98616495840556628</v>
      </c>
    </row>
    <row r="8" spans="1:18" x14ac:dyDescent="0.35">
      <c r="A8" s="1">
        <f>kt_x10!A17</f>
        <v>4.2912862201109396</v>
      </c>
      <c r="B8" s="1">
        <f>kt_x10!B17</f>
        <v>1.0270256103059088</v>
      </c>
      <c r="C8" s="1">
        <f>kt_x10!C17</f>
        <v>0.94369772401790497</v>
      </c>
      <c r="D8" s="1">
        <f>kt_x10!D17</f>
        <v>1.6008681401408401E-23</v>
      </c>
      <c r="E8" s="1">
        <f>kt_x10!E17</f>
        <v>5.8110656198360602E-2</v>
      </c>
      <c r="F8" s="1">
        <f>kt_x10!F17</f>
        <v>0.88558706781954499</v>
      </c>
      <c r="G8" s="1">
        <f>kt_x10!G17</f>
        <v>12.694113951454778</v>
      </c>
      <c r="H8" s="1">
        <f>kt_x10!H17</f>
        <v>4.4023060970534669</v>
      </c>
      <c r="I8" s="1">
        <f>kt_x10!I17</f>
        <v>0.97478142716681271</v>
      </c>
      <c r="J8" s="1">
        <f>kt_x10!A31</f>
        <v>6.16757581244799</v>
      </c>
      <c r="K8" s="1">
        <f>kt_x10!B31</f>
        <v>1.012772880912074</v>
      </c>
      <c r="L8" s="1">
        <f>kt_x10!C31</f>
        <v>0.51610983413410005</v>
      </c>
      <c r="M8" s="1">
        <f>kt_x10!D31</f>
        <v>1.0751309751914401E-24</v>
      </c>
      <c r="N8" s="1">
        <f>kt_x10!E31</f>
        <v>1.0526721924326099E-2</v>
      </c>
      <c r="O8" s="1">
        <f>kt_x10!F31</f>
        <v>0.50558311220977403</v>
      </c>
      <c r="P8" s="1">
        <f>kt_x10!G31</f>
        <v>14.340544724667666</v>
      </c>
      <c r="Q8" s="1">
        <f>kt_x10!H31</f>
        <v>6.2386509522819686</v>
      </c>
      <c r="R8" s="1">
        <f>kt_x10!I31</f>
        <v>0.98860729020142069</v>
      </c>
    </row>
    <row r="9" spans="1:18" x14ac:dyDescent="0.35">
      <c r="A9" s="1">
        <f>kt_x10!A18</f>
        <v>4.6925058198501404</v>
      </c>
      <c r="B9" s="1">
        <f>kt_x10!B18</f>
        <v>1.0244666737742953</v>
      </c>
      <c r="C9" s="1">
        <f>kt_x10!C18</f>
        <v>0.80880668149262402</v>
      </c>
      <c r="D9" s="1">
        <f>kt_x10!D18</f>
        <v>8.8906356263355594E-25</v>
      </c>
      <c r="E9" s="1">
        <f>kt_x10!E18</f>
        <v>4.6106163694409001E-2</v>
      </c>
      <c r="F9" s="1">
        <f>kt_x10!F18</f>
        <v>0.76270051779821502</v>
      </c>
      <c r="G9" s="1">
        <f>kt_x10!G18</f>
        <v>13.009149089869204</v>
      </c>
      <c r="H9" s="1">
        <f>kt_x10!H18</f>
        <v>4.8025157422401463</v>
      </c>
      <c r="I9" s="1">
        <f>kt_x10!I18</f>
        <v>0.97709327188198003</v>
      </c>
      <c r="J9" s="1">
        <f>kt_x10!A32</f>
        <v>6.8658951502757697</v>
      </c>
      <c r="K9" s="1">
        <f>kt_x10!B32</f>
        <v>1.0106663254937578</v>
      </c>
      <c r="L9" s="1">
        <f>kt_x10!C32</f>
        <v>0.42288424432671001</v>
      </c>
      <c r="M9" s="1">
        <f>kt_x10!D32</f>
        <v>1.1251627775312801E-23</v>
      </c>
      <c r="N9" s="1">
        <f>kt_x10!E32</f>
        <v>7.2650266112721596E-3</v>
      </c>
      <c r="O9" s="1">
        <f>kt_x10!F32</f>
        <v>0.41561921771543803</v>
      </c>
      <c r="P9" s="1">
        <f>kt_x10!G32</f>
        <v>14.561642327101895</v>
      </c>
      <c r="Q9" s="1">
        <f>kt_x10!H32</f>
        <v>6.9318343914244105</v>
      </c>
      <c r="R9" s="1">
        <f>kt_x10!I32</f>
        <v>0.99048747598035292</v>
      </c>
    </row>
    <row r="10" spans="1:18" x14ac:dyDescent="0.35">
      <c r="A10" s="1">
        <f>kt_x10!A19</f>
        <v>5.0944523133152604</v>
      </c>
      <c r="B10" s="1">
        <f>kt_x10!B19</f>
        <v>1.0221846275224882</v>
      </c>
      <c r="C10" s="1">
        <f>kt_x10!C19</f>
        <v>0.70050652245468403</v>
      </c>
      <c r="D10" s="1">
        <f>kt_x10!D19</f>
        <v>1.2238789603061699E-23</v>
      </c>
      <c r="E10" s="1">
        <f>kt_x10!E19</f>
        <v>3.6929077331183599E-2</v>
      </c>
      <c r="F10" s="1">
        <f>kt_x10!F19</f>
        <v>0.66357744512350003</v>
      </c>
      <c r="G10" s="1">
        <f>kt_x10!G19</f>
        <v>13.280111057283683</v>
      </c>
      <c r="H10" s="1">
        <f>kt_x10!H19</f>
        <v>5.2027253874268258</v>
      </c>
      <c r="I10" s="1">
        <f>kt_x10!I19</f>
        <v>0.97918916220847951</v>
      </c>
      <c r="J10" s="1">
        <f>kt_x10!A33</f>
        <v>7.5636827852065496</v>
      </c>
      <c r="K10" s="1">
        <f>kt_x10!B33</f>
        <v>1.0090219699674658</v>
      </c>
      <c r="L10" s="1">
        <f>kt_x10!C33</f>
        <v>0.35253162474148397</v>
      </c>
      <c r="M10" s="1">
        <f>kt_x10!D33</f>
        <v>1.8209117858724401E-28</v>
      </c>
      <c r="N10" s="1">
        <f>kt_x10!E33</f>
        <v>5.1571197240050798E-3</v>
      </c>
      <c r="O10" s="1">
        <f>kt_x10!F33</f>
        <v>0.34737450501747902</v>
      </c>
      <c r="P10" s="1">
        <f>kt_x10!G33</f>
        <v>14.731915411111965</v>
      </c>
      <c r="Q10" s="1">
        <f>kt_x10!H33</f>
        <v>7.6250178305668506</v>
      </c>
      <c r="R10" s="1">
        <f>kt_x10!I33</f>
        <v>0.99195607843506628</v>
      </c>
    </row>
    <row r="11" spans="1:18" x14ac:dyDescent="0.35">
      <c r="A11" s="1">
        <f>kt_x10!A20</f>
        <v>7.9141253069345199</v>
      </c>
      <c r="B11" s="1">
        <f>kt_x10!B20</f>
        <v>1.0119782740124457</v>
      </c>
      <c r="C11" s="1">
        <f>kt_x10!C20</f>
        <v>0.31504081785319699</v>
      </c>
      <c r="D11" s="1">
        <f>kt_x10!D20</f>
        <v>1.8554470251761599E-27</v>
      </c>
      <c r="E11" s="1">
        <f>kt_x10!E20</f>
        <v>9.7851643423231497E-3</v>
      </c>
      <c r="F11" s="1">
        <f>kt_x10!F20</f>
        <v>0.30525565351087403</v>
      </c>
      <c r="G11" s="1">
        <f>kt_x10!G20</f>
        <v>14.413424967888755</v>
      </c>
      <c r="H11" s="1">
        <f>kt_x10!H20</f>
        <v>8.0041929037335766</v>
      </c>
      <c r="I11" s="1">
        <f>kt_x10!I20</f>
        <v>0.9887474480085251</v>
      </c>
      <c r="J11" s="1">
        <f>kt_x10!A34</f>
        <v>8.2609720206576398</v>
      </c>
      <c r="K11" s="1">
        <f>kt_x10!B34</f>
        <v>1.007718844981301</v>
      </c>
      <c r="L11" s="1">
        <f>kt_x10!C34</f>
        <v>0.29821024348532599</v>
      </c>
      <c r="M11" s="1">
        <f>kt_x10!D34</f>
        <v>5.0216647295774196E-28</v>
      </c>
      <c r="N11" s="1">
        <f>kt_x10!E34</f>
        <v>3.7521420621353901E-3</v>
      </c>
      <c r="O11" s="1">
        <f>kt_x10!F34</f>
        <v>0.29445810142319001</v>
      </c>
      <c r="P11" s="1">
        <f>kt_x10!G34</f>
        <v>14.865495185427353</v>
      </c>
      <c r="Q11" s="1">
        <f>kt_x10!H34</f>
        <v>8.3182012697092915</v>
      </c>
      <c r="R11" s="1">
        <f>kt_x10!I34</f>
        <v>0.99311999707676568</v>
      </c>
    </row>
    <row r="12" spans="1:18" x14ac:dyDescent="0.35">
      <c r="A12" s="1">
        <f>kt_x10!A21</f>
        <v>15.9548668069979</v>
      </c>
      <c r="B12" s="1">
        <f>kt_x10!B21</f>
        <v>1.0035736927527197</v>
      </c>
      <c r="C12" s="1">
        <f>kt_x10!C21</f>
        <v>8.2176795321089402E-2</v>
      </c>
      <c r="D12" s="1">
        <f>kt_x10!D21</f>
        <v>1.4038372224458699E-28</v>
      </c>
      <c r="E12" s="1">
        <f>kt_x10!E21</f>
        <v>8.1837431728715203E-4</v>
      </c>
      <c r="F12" s="1">
        <f>kt_x10!F21</f>
        <v>8.1358421003802195E-2</v>
      </c>
      <c r="G12" s="1">
        <f>kt_x10!G21</f>
        <v>15.280236908657569</v>
      </c>
      <c r="H12" s="1">
        <f>kt_x10!H21</f>
        <v>16.008385807467153</v>
      </c>
      <c r="I12" s="1">
        <f>kt_x10!I21</f>
        <v>0.99665681467744938</v>
      </c>
      <c r="J12" s="1">
        <f>kt_x10!A35</f>
        <v>8.9578142252546797</v>
      </c>
      <c r="K12" s="1">
        <f>kt_x10!B35</f>
        <v>1.0066715348922648</v>
      </c>
      <c r="L12" s="1">
        <f>kt_x10!C35</f>
        <v>0.25543578136377398</v>
      </c>
      <c r="M12" s="1">
        <f>kt_x10!D35</f>
        <v>1.17839805576976E-27</v>
      </c>
      <c r="N12" s="1">
        <f>kt_x10!E35</f>
        <v>2.7896729365697601E-3</v>
      </c>
      <c r="O12" s="1">
        <f>kt_x10!F35</f>
        <v>0.25264610842720397</v>
      </c>
      <c r="P12" s="1">
        <f>kt_x10!G35</f>
        <v>14.972018555056918</v>
      </c>
      <c r="Q12" s="1">
        <f>kt_x10!H35</f>
        <v>9.0113847088517307</v>
      </c>
      <c r="R12" s="1">
        <f>kt_x10!I35</f>
        <v>0.99405524396883982</v>
      </c>
    </row>
    <row r="13" spans="1:18" x14ac:dyDescent="0.35">
      <c r="A13" s="1">
        <f>kt_x10!A22</f>
        <v>31.988629135840199</v>
      </c>
      <c r="B13" s="1">
        <f>kt_x10!B22</f>
        <v>1.000941415103684</v>
      </c>
      <c r="C13" s="1">
        <f>kt_x10!C22</f>
        <v>2.0793263764731899E-2</v>
      </c>
      <c r="D13" s="1">
        <f>kt_x10!D22</f>
        <v>2.6919992617571902E-26</v>
      </c>
      <c r="E13" s="1">
        <f>kt_x10!E22</f>
        <v>5.5805321543265197E-5</v>
      </c>
      <c r="F13" s="1">
        <f>kt_x10!F22</f>
        <v>2.0737458443188601E-2</v>
      </c>
      <c r="G13" s="1">
        <f>kt_x10!G22</f>
        <v>15.542054991640422</v>
      </c>
      <c r="H13" s="1">
        <f>kt_x10!H22</f>
        <v>32.016771614934306</v>
      </c>
      <c r="I13" s="1">
        <f>kt_x10!I22</f>
        <v>0.99912100821929906</v>
      </c>
      <c r="J13" s="1">
        <f>kt_x10!A36</f>
        <v>13.827145510588499</v>
      </c>
      <c r="K13" s="1">
        <f>kt_x10!B36</f>
        <v>1.0029606531043831</v>
      </c>
      <c r="L13" s="1">
        <f>kt_x10!C36</f>
        <v>0.109868809446576</v>
      </c>
      <c r="M13" s="1">
        <f>kt_x10!D36</f>
        <v>1.3908974236757901E-23</v>
      </c>
      <c r="N13" s="1">
        <f>kt_x10!E36</f>
        <v>5.4050790914575398E-4</v>
      </c>
      <c r="O13" s="1">
        <f>kt_x10!F36</f>
        <v>0.10932830153743101</v>
      </c>
      <c r="P13" s="1">
        <f>kt_x10!G36</f>
        <v>15.343838036740413</v>
      </c>
      <c r="Q13" s="1">
        <f>kt_x10!H36</f>
        <v>13.863668782848821</v>
      </c>
      <c r="R13" s="1">
        <f>kt_x10!I36</f>
        <v>0.99736554062042326</v>
      </c>
    </row>
    <row r="14" spans="1:18" x14ac:dyDescent="0.35">
      <c r="A14" s="1">
        <f>kt_x10!A23</f>
        <v>64.019284841146401</v>
      </c>
      <c r="B14" s="1">
        <f>kt_x10!B23</f>
        <v>1.0002386168674176</v>
      </c>
      <c r="C14" s="1">
        <f>kt_x10!C23</f>
        <v>5.2145990584570997E-3</v>
      </c>
      <c r="D14" s="1">
        <f>kt_x10!D23</f>
        <v>2.8365855285488201E-22</v>
      </c>
      <c r="E14" s="1">
        <f>kt_x10!E23</f>
        <v>3.56897463802016E-6</v>
      </c>
      <c r="F14" s="1">
        <f>kt_x10!F23</f>
        <v>5.2110300838190803E-3</v>
      </c>
      <c r="G14" s="1">
        <f>kt_x10!G23</f>
        <v>15.611228458359454</v>
      </c>
      <c r="H14" s="1">
        <f>kt_x10!H23</f>
        <v>64.033543229868613</v>
      </c>
      <c r="I14" s="1">
        <f>kt_x10!I23</f>
        <v>0.99977732938077424</v>
      </c>
      <c r="J14" s="1">
        <f>kt_x10!A37</f>
        <v>27.708574495437301</v>
      </c>
      <c r="K14" s="1">
        <f>kt_x10!B37</f>
        <v>1.0007612862889601</v>
      </c>
      <c r="L14" s="1">
        <f>kt_x10!C37</f>
        <v>2.7745728839307999E-2</v>
      </c>
      <c r="M14" s="1">
        <f>kt_x10!D37</f>
        <v>1.0299842640322501E-24</v>
      </c>
      <c r="N14" s="1">
        <f>kt_x10!E37</f>
        <v>3.5408887952982102E-5</v>
      </c>
      <c r="O14" s="1">
        <f>kt_x10!F37</f>
        <v>2.7710319951354999E-2</v>
      </c>
      <c r="P14" s="1">
        <f>kt_x10!G37</f>
        <v>15.560337960384766</v>
      </c>
      <c r="Q14" s="1">
        <f>kt_x10!H37</f>
        <v>27.727337565697642</v>
      </c>
      <c r="R14" s="1">
        <f>kt_x10!I37</f>
        <v>0.99932330068778208</v>
      </c>
    </row>
    <row r="15" spans="1:18" x14ac:dyDescent="0.35">
      <c r="A15" s="1">
        <f>kt_x10!A24</f>
        <v>128.05993337519001</v>
      </c>
      <c r="B15" s="1">
        <f>kt_x10!B24</f>
        <v>1.0000598627407966</v>
      </c>
      <c r="C15" s="1">
        <f>kt_x10!C24</f>
        <v>1.30467951858879E-3</v>
      </c>
      <c r="D15" s="1">
        <f>kt_x10!D24</f>
        <v>1.55802332115433E-22</v>
      </c>
      <c r="E15" s="1">
        <f>kt_x10!E24</f>
        <v>2.2436571653623799E-7</v>
      </c>
      <c r="F15" s="1">
        <f>kt_x10!F24</f>
        <v>1.30445515287225E-3</v>
      </c>
      <c r="G15" s="1">
        <f>kt_x10!G24</f>
        <v>15.628773908520289</v>
      </c>
      <c r="H15" s="1">
        <f>kt_x10!H24</f>
        <v>128.06708645973723</v>
      </c>
      <c r="I15" s="1">
        <f>kt_x10!I24</f>
        <v>0.99994414580088486</v>
      </c>
      <c r="J15" s="1">
        <f>kt_x10!A38</f>
        <v>55.4452288228483</v>
      </c>
      <c r="K15" s="1">
        <f>kt_x10!B38</f>
        <v>1.0001916924559022</v>
      </c>
      <c r="L15" s="1">
        <f>kt_x10!C38</f>
        <v>6.9541800844306898E-3</v>
      </c>
      <c r="M15" s="1">
        <f>kt_x10!D38</f>
        <v>7.6822662738231603E-27</v>
      </c>
      <c r="N15" s="1">
        <f>kt_x10!E38</f>
        <v>2.2397940180064398E-6</v>
      </c>
      <c r="O15" s="1">
        <f>kt_x10!F38</f>
        <v>6.9519402904126802E-3</v>
      </c>
      <c r="P15" s="1">
        <f>kt_x10!G38</f>
        <v>15.615964534601611</v>
      </c>
      <c r="Q15" s="1">
        <f>kt_x10!H38</f>
        <v>55.454675131395284</v>
      </c>
      <c r="R15" s="1">
        <f>kt_x10!I38</f>
        <v>0.99982965712945571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zoomScale="55" zoomScaleNormal="55" workbookViewId="0">
      <selection activeCell="S8" sqref="S8"/>
    </sheetView>
  </sheetViews>
  <sheetFormatPr defaultRowHeight="14.5" x14ac:dyDescent="0.35"/>
  <cols>
    <col min="1" max="3" width="12" style="1" bestFit="1" customWidth="1"/>
    <col min="4" max="5" width="12.453125" style="1" bestFit="1" customWidth="1"/>
    <col min="6" max="6" width="12.1796875" style="1" bestFit="1" customWidth="1"/>
    <col min="7" max="9" width="12" style="1" bestFit="1" customWidth="1"/>
    <col min="10" max="10" width="8.7265625" style="1"/>
    <col min="11" max="11" width="7" style="1" bestFit="1" customWidth="1"/>
    <col min="12" max="14" width="12" style="1" bestFit="1" customWidth="1"/>
    <col min="15" max="15" width="4.36328125" style="1" bestFit="1" customWidth="1"/>
    <col min="16" max="16" width="4.08984375" style="1" bestFit="1" customWidth="1"/>
    <col min="17" max="17" width="3.26953125" style="1" bestFit="1" customWidth="1"/>
    <col min="18" max="18" width="5.36328125" style="1" bestFit="1" customWidth="1"/>
    <col min="19" max="19" width="12" style="1" bestFit="1" customWidth="1"/>
    <col min="20" max="20" width="6.1796875" style="1" bestFit="1" customWidth="1"/>
    <col min="21" max="21" width="6.54296875" style="1" bestFit="1" customWidth="1"/>
    <col min="22" max="22" width="6.90625" style="1" bestFit="1" customWidth="1"/>
    <col min="23" max="23" width="9.1796875" style="1" bestFit="1" customWidth="1"/>
    <col min="24" max="27" width="12" style="1" bestFit="1" customWidth="1"/>
    <col min="28" max="29" width="12.453125" style="1" bestFit="1" customWidth="1"/>
    <col min="30" max="30" width="12.1796875" style="1" bestFit="1" customWidth="1"/>
    <col min="31" max="36" width="13.26953125" style="1" bestFit="1" customWidth="1"/>
    <col min="37" max="16384" width="8.7265625" style="1"/>
  </cols>
  <sheetData>
    <row r="1" spans="1:36" ht="16.5" x14ac:dyDescent="0.45">
      <c r="A1" s="1" t="s">
        <v>53</v>
      </c>
      <c r="B1" s="1">
        <f>1.4518</f>
        <v>1.4518</v>
      </c>
      <c r="C1" s="1">
        <f>B1*SQRT(3)</f>
        <v>2.5145913624284959</v>
      </c>
    </row>
    <row r="2" spans="1:36" ht="17.5" x14ac:dyDescent="0.45">
      <c r="A2" s="1" t="s">
        <v>56</v>
      </c>
      <c r="B2" s="1">
        <f>3*SQRT(3)/2*B1^2/B3</f>
        <v>2.7380128049802677</v>
      </c>
    </row>
    <row r="3" spans="1:36" ht="16.5" x14ac:dyDescent="0.45">
      <c r="A3" s="1" t="s">
        <v>54</v>
      </c>
      <c r="B3" s="1">
        <v>2</v>
      </c>
    </row>
    <row r="4" spans="1:36" ht="17.5" x14ac:dyDescent="0.45">
      <c r="A4" s="1" t="s">
        <v>55</v>
      </c>
      <c r="B4" s="1">
        <f>1/B2</f>
        <v>0.36522838687279507</v>
      </c>
    </row>
    <row r="8" spans="1:36" x14ac:dyDescent="0.35">
      <c r="A8" s="2" t="s">
        <v>60</v>
      </c>
      <c r="K8" s="2" t="s">
        <v>59</v>
      </c>
    </row>
    <row r="10" spans="1:36" x14ac:dyDescent="0.35">
      <c r="A10" s="1" t="s">
        <v>57</v>
      </c>
      <c r="B10" s="1" t="s">
        <v>58</v>
      </c>
      <c r="C10" s="1" t="str">
        <f t="shared" ref="C10:F24" si="0">AA10</f>
        <v>pe_atom</v>
      </c>
      <c r="D10" s="1" t="str">
        <f t="shared" si="0"/>
        <v>ebond_atom</v>
      </c>
      <c r="E10" s="1" t="str">
        <f t="shared" si="0"/>
        <v>eangle_atom</v>
      </c>
      <c r="F10" s="1" t="str">
        <f t="shared" si="0"/>
        <v>edihed_atom</v>
      </c>
      <c r="G10" s="1" t="s">
        <v>3</v>
      </c>
      <c r="H10" s="1" t="s">
        <v>61</v>
      </c>
      <c r="I10" s="1" t="s">
        <v>62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Q10" s="1" t="s">
        <v>6</v>
      </c>
      <c r="R10" s="1" t="s">
        <v>7</v>
      </c>
      <c r="S10" s="1" t="s">
        <v>8</v>
      </c>
      <c r="T10" s="1" t="s">
        <v>9</v>
      </c>
      <c r="U10" s="1" t="s">
        <v>10</v>
      </c>
      <c r="V10" s="1" t="s">
        <v>11</v>
      </c>
      <c r="W10" s="1" t="s">
        <v>12</v>
      </c>
      <c r="X10" s="1" t="s">
        <v>13</v>
      </c>
      <c r="Y10" s="1" t="s">
        <v>14</v>
      </c>
      <c r="Z10" s="1" t="s">
        <v>15</v>
      </c>
      <c r="AA10" s="1" t="s">
        <v>1</v>
      </c>
      <c r="AB10" s="1" t="s">
        <v>63</v>
      </c>
      <c r="AC10" s="1" t="s">
        <v>64</v>
      </c>
      <c r="AD10" s="1" t="s">
        <v>65</v>
      </c>
      <c r="AE10" s="1" t="s">
        <v>16</v>
      </c>
      <c r="AF10" s="1" t="s">
        <v>17</v>
      </c>
      <c r="AG10" s="1" t="s">
        <v>18</v>
      </c>
      <c r="AH10" s="1" t="s">
        <v>19</v>
      </c>
      <c r="AI10" s="1" t="s">
        <v>20</v>
      </c>
      <c r="AJ10" s="1" t="s">
        <v>21</v>
      </c>
    </row>
    <row r="11" spans="1:36" x14ac:dyDescent="0.35">
      <c r="A11" s="1">
        <f>S11</f>
        <v>1.95034588669702</v>
      </c>
      <c r="B11" s="1">
        <f>Y11/(Q11*$B$1*3)</f>
        <v>1.0382449934365801</v>
      </c>
      <c r="C11" s="1">
        <f t="shared" si="0"/>
        <v>0.33351484654086999</v>
      </c>
      <c r="D11" s="1">
        <f t="shared" si="0"/>
        <v>7.9676646245673195E-29</v>
      </c>
      <c r="E11" s="1">
        <f t="shared" si="0"/>
        <v>2.6161427652972798E-2</v>
      </c>
      <c r="F11" s="1">
        <f t="shared" si="0"/>
        <v>0.30735341888789702</v>
      </c>
      <c r="G11" s="1">
        <f t="shared" ref="G11:G39" si="1">2/$B$2*C11*S11^2</f>
        <v>0.92668678475487265</v>
      </c>
      <c r="H11" s="1">
        <f>$C$1*SQRT(P11^2)/(2*PI())</f>
        <v>2.0010482259333942</v>
      </c>
      <c r="I11" s="1">
        <f>A11/H11</f>
        <v>0.97466211029835426</v>
      </c>
      <c r="K11" s="1" t="s">
        <v>22</v>
      </c>
      <c r="L11" s="1">
        <v>0.33351484654086999</v>
      </c>
      <c r="M11" s="1">
        <v>0.33351484654086999</v>
      </c>
      <c r="N11" s="1">
        <v>0.92668678475488198</v>
      </c>
      <c r="O11" s="1" t="s">
        <v>23</v>
      </c>
      <c r="P11" s="1">
        <v>5</v>
      </c>
      <c r="Q11" s="1">
        <v>2</v>
      </c>
      <c r="R11" s="1">
        <v>0</v>
      </c>
      <c r="S11" s="1">
        <v>1.95034588669702</v>
      </c>
      <c r="T11" s="1">
        <v>40</v>
      </c>
      <c r="U11" s="1">
        <v>60</v>
      </c>
      <c r="V11" s="1">
        <v>120</v>
      </c>
      <c r="W11" s="1">
        <v>240</v>
      </c>
      <c r="X11" s="1">
        <v>12.470765815</v>
      </c>
      <c r="Y11" s="1">
        <v>9.0439444888273606</v>
      </c>
      <c r="Z11" s="1">
        <v>33.969568047000003</v>
      </c>
      <c r="AA11" s="1">
        <v>0.33351484654086999</v>
      </c>
      <c r="AB11" s="1">
        <v>7.9676646245673195E-29</v>
      </c>
      <c r="AC11" s="1">
        <v>2.6161427652972798E-2</v>
      </c>
      <c r="AD11" s="1">
        <v>0.30735341888789702</v>
      </c>
      <c r="AE11" s="1">
        <v>6.0562082400260803E-10</v>
      </c>
      <c r="AF11" s="1">
        <v>-6.2454647475269003E-9</v>
      </c>
      <c r="AG11" s="1">
        <v>-2.6495911050114101E-10</v>
      </c>
      <c r="AH11" s="1">
        <v>-1.7241070691128901E-9</v>
      </c>
      <c r="AI11" s="1">
        <v>-2.3029613704755198E-9</v>
      </c>
      <c r="AJ11" s="1">
        <v>-1.24840295182178E-9</v>
      </c>
    </row>
    <row r="12" spans="1:36" x14ac:dyDescent="0.35">
      <c r="A12" s="1">
        <f t="shared" ref="A12:A39" si="2">S12</f>
        <v>2.3214100188578901</v>
      </c>
      <c r="B12" s="1">
        <f t="shared" ref="B12:B24" si="3">Y12/(Q12*$B$1*3)</f>
        <v>1.0407836821854572</v>
      </c>
      <c r="C12" s="1">
        <f t="shared" si="0"/>
        <v>0.25618179009821301</v>
      </c>
      <c r="D12" s="1">
        <f t="shared" si="0"/>
        <v>3.6977459474619597E-27</v>
      </c>
      <c r="E12" s="1">
        <f t="shared" si="0"/>
        <v>2.0830998318856701E-2</v>
      </c>
      <c r="F12" s="1">
        <f t="shared" si="0"/>
        <v>0.235350791779356</v>
      </c>
      <c r="G12" s="1">
        <f t="shared" si="1"/>
        <v>1.0084316917742195</v>
      </c>
      <c r="H12" s="1">
        <f t="shared" ref="H12:H24" si="4">$C$1*SQRT(P12^2)/(2*PI())</f>
        <v>2.4012578711200732</v>
      </c>
      <c r="I12" s="1">
        <f t="shared" ref="I12:I39" si="5">A12/H12</f>
        <v>0.96674748962928425</v>
      </c>
      <c r="K12" s="1" t="s">
        <v>24</v>
      </c>
      <c r="L12" s="1">
        <v>0.25618179009821301</v>
      </c>
      <c r="M12" s="1">
        <v>0.25618179009821301</v>
      </c>
      <c r="N12" s="1">
        <v>1.00843169177422</v>
      </c>
      <c r="O12" s="1" t="s">
        <v>23</v>
      </c>
      <c r="P12" s="1">
        <v>6</v>
      </c>
      <c r="Q12" s="1">
        <v>2</v>
      </c>
      <c r="R12" s="1">
        <v>0</v>
      </c>
      <c r="S12" s="1">
        <v>2.3214100188578901</v>
      </c>
      <c r="T12" s="1">
        <v>48</v>
      </c>
      <c r="U12" s="1">
        <v>72</v>
      </c>
      <c r="V12" s="1">
        <v>144</v>
      </c>
      <c r="W12" s="1">
        <v>288</v>
      </c>
      <c r="X12" s="1">
        <v>14.964918978</v>
      </c>
      <c r="Y12" s="1">
        <v>9.0660584987810804</v>
      </c>
      <c r="Z12" s="1">
        <v>34.763481657</v>
      </c>
      <c r="AA12" s="1">
        <v>0.25618179009821301</v>
      </c>
      <c r="AB12" s="1">
        <v>3.6977459474619597E-27</v>
      </c>
      <c r="AC12" s="1">
        <v>2.0830998318856701E-2</v>
      </c>
      <c r="AD12" s="1">
        <v>0.235350791779356</v>
      </c>
      <c r="AE12" s="1">
        <v>4.7723148037304904E-10</v>
      </c>
      <c r="AF12" s="1">
        <v>4.4735993628288601E-7</v>
      </c>
      <c r="AG12" s="1">
        <v>-4.1692200757865299E-9</v>
      </c>
      <c r="AH12" s="1">
        <v>-2.0934524130455002E-9</v>
      </c>
      <c r="AI12" s="1">
        <v>7.0353309853383395E-10</v>
      </c>
      <c r="AJ12" s="1">
        <v>6.0350540448306497E-10</v>
      </c>
    </row>
    <row r="13" spans="1:36" x14ac:dyDescent="0.35">
      <c r="A13" s="1">
        <f t="shared" si="2"/>
        <v>2.7056650050378801</v>
      </c>
      <c r="B13" s="1">
        <f t="shared" si="3"/>
        <v>1.0390957756380517</v>
      </c>
      <c r="C13" s="1">
        <f t="shared" si="0"/>
        <v>0.20174974232373299</v>
      </c>
      <c r="D13" s="1">
        <f t="shared" si="0"/>
        <v>3.56467714786906E-25</v>
      </c>
      <c r="E13" s="1">
        <f t="shared" si="0"/>
        <v>1.60506802191701E-2</v>
      </c>
      <c r="F13" s="1">
        <f t="shared" si="0"/>
        <v>0.185699062104563</v>
      </c>
      <c r="G13" s="1">
        <f t="shared" si="1"/>
        <v>1.0788363190406878</v>
      </c>
      <c r="H13" s="1">
        <f t="shared" si="4"/>
        <v>2.8014675163067517</v>
      </c>
      <c r="I13" s="1">
        <f t="shared" si="5"/>
        <v>0.96580274063103522</v>
      </c>
      <c r="K13" s="1" t="s">
        <v>25</v>
      </c>
      <c r="L13" s="1">
        <v>0.20174974232373299</v>
      </c>
      <c r="M13" s="1">
        <v>0.20174974232373299</v>
      </c>
      <c r="N13" s="1">
        <v>1.07883631904069</v>
      </c>
      <c r="O13" s="1" t="s">
        <v>23</v>
      </c>
      <c r="P13" s="1">
        <v>7</v>
      </c>
      <c r="Q13" s="1">
        <v>2</v>
      </c>
      <c r="R13" s="1">
        <v>0</v>
      </c>
      <c r="S13" s="1">
        <v>2.7056650050378801</v>
      </c>
      <c r="T13" s="1">
        <v>56</v>
      </c>
      <c r="U13" s="1">
        <v>84</v>
      </c>
      <c r="V13" s="1">
        <v>168</v>
      </c>
      <c r="W13" s="1">
        <v>336</v>
      </c>
      <c r="X13" s="1">
        <v>17.459072141</v>
      </c>
      <c r="Y13" s="1">
        <v>9.0513554824279403</v>
      </c>
      <c r="Z13" s="1">
        <v>35.557395266</v>
      </c>
      <c r="AA13" s="1">
        <v>0.20174974232373299</v>
      </c>
      <c r="AB13" s="1">
        <v>3.56467714786906E-25</v>
      </c>
      <c r="AC13" s="1">
        <v>1.60506802191701E-2</v>
      </c>
      <c r="AD13" s="1">
        <v>0.185699062104563</v>
      </c>
      <c r="AE13" s="1">
        <v>4.6825145622874297E-10</v>
      </c>
      <c r="AF13" s="1">
        <v>-4.4263720108946104E-6</v>
      </c>
      <c r="AG13" s="1">
        <v>-1.3057011760224499E-9</v>
      </c>
      <c r="AH13" s="1">
        <v>1.2482601733165101E-9</v>
      </c>
      <c r="AI13" s="1">
        <v>-1.03728978729362E-10</v>
      </c>
      <c r="AJ13" s="1">
        <v>-1.0978161019305201E-10</v>
      </c>
    </row>
    <row r="14" spans="1:36" x14ac:dyDescent="0.35">
      <c r="A14" s="1">
        <f t="shared" si="2"/>
        <v>3.0970979441890401</v>
      </c>
      <c r="B14" s="1">
        <f t="shared" si="3"/>
        <v>1.03615178547752</v>
      </c>
      <c r="C14" s="1">
        <f t="shared" si="0"/>
        <v>0.16251835048914101</v>
      </c>
      <c r="D14" s="1">
        <f t="shared" si="0"/>
        <v>2.6595502345558601E-25</v>
      </c>
      <c r="E14" s="1">
        <f t="shared" si="0"/>
        <v>1.2317714212705E-2</v>
      </c>
      <c r="F14" s="1">
        <f t="shared" si="0"/>
        <v>0.15020063627643601</v>
      </c>
      <c r="G14" s="1">
        <f t="shared" si="1"/>
        <v>1.1386934076259603</v>
      </c>
      <c r="H14" s="1">
        <f t="shared" si="4"/>
        <v>3.2016771614934307</v>
      </c>
      <c r="I14" s="1">
        <f t="shared" si="5"/>
        <v>0.96733611415849019</v>
      </c>
      <c r="K14" s="1" t="s">
        <v>26</v>
      </c>
      <c r="L14" s="1">
        <v>0.16251835048914101</v>
      </c>
      <c r="M14" s="1">
        <v>0.16251835048914001</v>
      </c>
      <c r="N14" s="1">
        <v>1.1386934076259601</v>
      </c>
      <c r="O14" s="1" t="s">
        <v>23</v>
      </c>
      <c r="P14" s="1">
        <v>8</v>
      </c>
      <c r="Q14" s="1">
        <v>2</v>
      </c>
      <c r="R14" s="1">
        <v>0</v>
      </c>
      <c r="S14" s="1">
        <v>3.0970979441890401</v>
      </c>
      <c r="T14" s="1">
        <v>64</v>
      </c>
      <c r="U14" s="1">
        <v>96</v>
      </c>
      <c r="V14" s="1">
        <v>192</v>
      </c>
      <c r="W14" s="1">
        <v>384</v>
      </c>
      <c r="X14" s="1">
        <v>19.953225304</v>
      </c>
      <c r="Y14" s="1">
        <v>9.0257109729375795</v>
      </c>
      <c r="Z14" s="1">
        <v>36.351308875999997</v>
      </c>
      <c r="AA14" s="1">
        <v>0.16251835048914101</v>
      </c>
      <c r="AB14" s="1">
        <v>2.6595502345558601E-25</v>
      </c>
      <c r="AC14" s="1">
        <v>1.2317714212705E-2</v>
      </c>
      <c r="AD14" s="1">
        <v>0.15020063627643601</v>
      </c>
      <c r="AE14" s="1">
        <v>-2.947303619226E-9</v>
      </c>
      <c r="AF14" s="1">
        <v>3.82718832303006E-6</v>
      </c>
      <c r="AG14" s="1">
        <v>8.5732558360863698E-10</v>
      </c>
      <c r="AH14" s="1">
        <v>-1.0615947624796701E-9</v>
      </c>
      <c r="AI14" s="1">
        <v>8.6764580267178201E-10</v>
      </c>
      <c r="AJ14" s="1">
        <v>-2.2263426823765399E-9</v>
      </c>
    </row>
    <row r="15" spans="1:36" x14ac:dyDescent="0.35">
      <c r="A15" s="1">
        <f t="shared" si="2"/>
        <v>3.4928046466117402</v>
      </c>
      <c r="B15" s="1">
        <f t="shared" si="3"/>
        <v>1.0329521367472601</v>
      </c>
      <c r="C15" s="1">
        <f t="shared" si="0"/>
        <v>0.13347823466175701</v>
      </c>
      <c r="D15" s="1">
        <f t="shared" si="0"/>
        <v>6.5815825615775397E-25</v>
      </c>
      <c r="E15" s="1">
        <f t="shared" si="0"/>
        <v>9.5035392048593396E-3</v>
      </c>
      <c r="F15" s="1">
        <f t="shared" si="0"/>
        <v>0.123974695456898</v>
      </c>
      <c r="G15" s="1">
        <f t="shared" si="1"/>
        <v>1.1894702031719746</v>
      </c>
      <c r="H15" s="1">
        <f t="shared" si="4"/>
        <v>3.6018868066801097</v>
      </c>
      <c r="I15" s="1">
        <f t="shared" si="5"/>
        <v>0.96971527259933199</v>
      </c>
      <c r="K15" s="1" t="s">
        <v>27</v>
      </c>
      <c r="L15" s="1">
        <v>0.13347823466175701</v>
      </c>
      <c r="M15" s="1">
        <v>0.13347823466175701</v>
      </c>
      <c r="N15" s="1">
        <v>1.1894702031719799</v>
      </c>
      <c r="O15" s="1" t="s">
        <v>23</v>
      </c>
      <c r="P15" s="1">
        <v>9</v>
      </c>
      <c r="Q15" s="1">
        <v>2</v>
      </c>
      <c r="R15" s="1">
        <v>0</v>
      </c>
      <c r="S15" s="1">
        <v>3.4928046466117402</v>
      </c>
      <c r="T15" s="1">
        <v>72</v>
      </c>
      <c r="U15" s="1">
        <v>108</v>
      </c>
      <c r="V15" s="1">
        <v>216</v>
      </c>
      <c r="W15" s="1">
        <v>432</v>
      </c>
      <c r="X15" s="1">
        <v>22.447378467</v>
      </c>
      <c r="Y15" s="1">
        <v>8.9978394727780309</v>
      </c>
      <c r="Z15" s="1">
        <v>37.145222484999998</v>
      </c>
      <c r="AA15" s="1">
        <v>0.13347823466175701</v>
      </c>
      <c r="AB15" s="1">
        <v>6.5815825615775397E-25</v>
      </c>
      <c r="AC15" s="1">
        <v>9.5035392048593396E-3</v>
      </c>
      <c r="AD15" s="1">
        <v>0.123974695456898</v>
      </c>
      <c r="AE15" s="1">
        <v>-3.9102064487015398E-10</v>
      </c>
      <c r="AF15" s="1">
        <v>6.02819971466308E-6</v>
      </c>
      <c r="AG15" s="1">
        <v>-3.52975392936842E-9</v>
      </c>
      <c r="AH15" s="1">
        <v>2.4515849553092099E-10</v>
      </c>
      <c r="AI15" s="1">
        <v>1.2194259112042701E-9</v>
      </c>
      <c r="AJ15" s="1">
        <v>-2.5282313866129401E-9</v>
      </c>
    </row>
    <row r="16" spans="1:36" x14ac:dyDescent="0.35">
      <c r="A16" s="1">
        <f t="shared" si="2"/>
        <v>3.8911855910463302</v>
      </c>
      <c r="B16" s="1">
        <f t="shared" si="3"/>
        <v>1.0298660069669412</v>
      </c>
      <c r="C16" s="1">
        <f t="shared" si="0"/>
        <v>0.111447530256664</v>
      </c>
      <c r="D16" s="1">
        <f t="shared" si="0"/>
        <v>4.3323556359117004E-25</v>
      </c>
      <c r="E16" s="1">
        <f t="shared" si="0"/>
        <v>7.3957091386713499E-3</v>
      </c>
      <c r="F16" s="1">
        <f t="shared" si="0"/>
        <v>0.10405182111799199</v>
      </c>
      <c r="G16" s="1">
        <f t="shared" si="1"/>
        <v>1.2326190051926866</v>
      </c>
      <c r="H16" s="1">
        <f t="shared" si="4"/>
        <v>4.0020964518667883</v>
      </c>
      <c r="I16" s="1">
        <f t="shared" si="5"/>
        <v>0.97228680963730307</v>
      </c>
      <c r="K16" s="1" t="s">
        <v>28</v>
      </c>
      <c r="L16" s="1">
        <v>0.111447530256664</v>
      </c>
      <c r="M16" s="1">
        <v>0.111447530256663</v>
      </c>
      <c r="N16" s="1">
        <v>1.23261900519268</v>
      </c>
      <c r="O16" s="1" t="s">
        <v>23</v>
      </c>
      <c r="P16" s="1">
        <v>10</v>
      </c>
      <c r="Q16" s="1">
        <v>2</v>
      </c>
      <c r="R16" s="1">
        <v>0</v>
      </c>
      <c r="S16" s="1">
        <v>3.8911855910463302</v>
      </c>
      <c r="T16" s="1">
        <v>80</v>
      </c>
      <c r="U16" s="1">
        <v>120</v>
      </c>
      <c r="V16" s="1">
        <v>240</v>
      </c>
      <c r="W16" s="1">
        <v>480</v>
      </c>
      <c r="X16" s="1">
        <v>24.94153163</v>
      </c>
      <c r="Y16" s="1">
        <v>8.9709568134876303</v>
      </c>
      <c r="Z16" s="1">
        <v>37.939136093999998</v>
      </c>
      <c r="AA16" s="1">
        <v>0.111447530256664</v>
      </c>
      <c r="AB16" s="1">
        <v>4.3323556359117004E-25</v>
      </c>
      <c r="AC16" s="1">
        <v>7.3957091386713499E-3</v>
      </c>
      <c r="AD16" s="1">
        <v>0.10405182111799199</v>
      </c>
      <c r="AE16" s="1">
        <v>1.5645296421881299E-9</v>
      </c>
      <c r="AF16" s="1">
        <v>4.8969396207892998E-6</v>
      </c>
      <c r="AG16" s="1">
        <v>2.7029475525607999E-9</v>
      </c>
      <c r="AH16" s="1">
        <v>-5.7478035443838095E-10</v>
      </c>
      <c r="AI16" s="1">
        <v>-1.6034831791395599E-9</v>
      </c>
      <c r="AJ16" s="1">
        <v>-3.21995206011028E-9</v>
      </c>
    </row>
    <row r="17" spans="1:36" x14ac:dyDescent="0.35">
      <c r="A17" s="1">
        <f t="shared" si="2"/>
        <v>4.2912862201116901</v>
      </c>
      <c r="B17" s="1">
        <f t="shared" si="3"/>
        <v>1.0270256103065094</v>
      </c>
      <c r="C17" s="1">
        <f t="shared" si="0"/>
        <v>9.4369772401790494E-2</v>
      </c>
      <c r="D17" s="1">
        <f t="shared" si="0"/>
        <v>1.38360954861785E-25</v>
      </c>
      <c r="E17" s="1">
        <f t="shared" si="0"/>
        <v>5.8110656198449503E-3</v>
      </c>
      <c r="F17" s="1">
        <f t="shared" si="0"/>
        <v>8.8558706781945606E-2</v>
      </c>
      <c r="G17" s="1">
        <f t="shared" si="1"/>
        <v>1.2694113951459218</v>
      </c>
      <c r="H17" s="1">
        <f t="shared" si="4"/>
        <v>4.4023060970534669</v>
      </c>
      <c r="I17" s="1">
        <f t="shared" si="5"/>
        <v>0.97478142716698324</v>
      </c>
      <c r="K17" s="1" t="s">
        <v>29</v>
      </c>
      <c r="L17" s="1">
        <v>9.4369772401790494E-2</v>
      </c>
      <c r="M17" s="1">
        <v>9.4369772401790494E-2</v>
      </c>
      <c r="N17" s="1">
        <v>1.2694113951459201</v>
      </c>
      <c r="O17" s="1" t="s">
        <v>23</v>
      </c>
      <c r="P17" s="1">
        <v>11</v>
      </c>
      <c r="Q17" s="1">
        <v>2</v>
      </c>
      <c r="R17" s="1">
        <v>0</v>
      </c>
      <c r="S17" s="1">
        <v>4.2912862201116901</v>
      </c>
      <c r="T17" s="1">
        <v>88</v>
      </c>
      <c r="U17" s="1">
        <v>132</v>
      </c>
      <c r="V17" s="1">
        <v>264</v>
      </c>
      <c r="W17" s="1">
        <v>528</v>
      </c>
      <c r="X17" s="1">
        <v>27.435684793</v>
      </c>
      <c r="Y17" s="1">
        <v>8.9462146862579406</v>
      </c>
      <c r="Z17" s="1">
        <v>38.733049704000003</v>
      </c>
      <c r="AA17" s="1">
        <v>9.4369772401790494E-2</v>
      </c>
      <c r="AB17" s="1">
        <v>1.38360954861785E-25</v>
      </c>
      <c r="AC17" s="1">
        <v>5.8110656198449503E-3</v>
      </c>
      <c r="AD17" s="1">
        <v>8.8558706781945606E-2</v>
      </c>
      <c r="AE17" s="1">
        <v>-7.6674532092107802E-10</v>
      </c>
      <c r="AF17" s="1">
        <v>2.7695971542426099E-6</v>
      </c>
      <c r="AG17" s="1">
        <v>-2.0683281152256702E-9</v>
      </c>
      <c r="AH17" s="1">
        <v>1.2138303595149201E-9</v>
      </c>
      <c r="AI17" s="1">
        <v>3.7538519431465298E-10</v>
      </c>
      <c r="AJ17" s="1">
        <v>-9.7293721524781406E-10</v>
      </c>
    </row>
    <row r="18" spans="1:36" x14ac:dyDescent="0.35">
      <c r="A18" s="1">
        <f t="shared" si="2"/>
        <v>4.6925058198507701</v>
      </c>
      <c r="B18" s="1">
        <f t="shared" si="3"/>
        <v>1.0244666737739623</v>
      </c>
      <c r="C18" s="1">
        <f t="shared" si="0"/>
        <v>8.0880668149262397E-2</v>
      </c>
      <c r="D18" s="1">
        <f t="shared" si="0"/>
        <v>7.6835895469051404E-27</v>
      </c>
      <c r="E18" s="1">
        <f t="shared" si="0"/>
        <v>4.6106163693883599E-3</v>
      </c>
      <c r="F18" s="1">
        <f t="shared" si="0"/>
        <v>7.6270051779874101E-2</v>
      </c>
      <c r="G18" s="1">
        <f t="shared" si="1"/>
        <v>1.3009149089872696</v>
      </c>
      <c r="H18" s="1">
        <f t="shared" si="4"/>
        <v>4.8025157422401463</v>
      </c>
      <c r="I18" s="1">
        <f t="shared" si="5"/>
        <v>0.97709327188211115</v>
      </c>
      <c r="K18" s="1" t="s">
        <v>30</v>
      </c>
      <c r="L18" s="1">
        <v>8.0880668149262397E-2</v>
      </c>
      <c r="M18" s="1">
        <v>8.0880668149262397E-2</v>
      </c>
      <c r="N18" s="1">
        <v>1.30091490898727</v>
      </c>
      <c r="O18" s="1" t="s">
        <v>23</v>
      </c>
      <c r="P18" s="1">
        <v>12</v>
      </c>
      <c r="Q18" s="1">
        <v>2</v>
      </c>
      <c r="R18" s="1">
        <v>0</v>
      </c>
      <c r="S18" s="1">
        <v>4.6925058198507701</v>
      </c>
      <c r="T18" s="1">
        <v>96</v>
      </c>
      <c r="U18" s="1">
        <v>144</v>
      </c>
      <c r="V18" s="1">
        <v>288</v>
      </c>
      <c r="W18" s="1">
        <v>576</v>
      </c>
      <c r="X18" s="1">
        <v>29.929837956</v>
      </c>
      <c r="Y18" s="1">
        <v>8.9239243019102297</v>
      </c>
      <c r="Z18" s="1">
        <v>39.526963313000003</v>
      </c>
      <c r="AA18" s="1">
        <v>8.0880668149262397E-2</v>
      </c>
      <c r="AB18" s="1">
        <v>7.6835895469051404E-27</v>
      </c>
      <c r="AC18" s="1">
        <v>4.6106163693883599E-3</v>
      </c>
      <c r="AD18" s="1">
        <v>7.6270051779874101E-2</v>
      </c>
      <c r="AE18" s="1">
        <v>-1.7315446386213599E-10</v>
      </c>
      <c r="AF18" s="1">
        <v>6.5146037134593096E-7</v>
      </c>
      <c r="AG18" s="1">
        <v>-1.0655659314593E-10</v>
      </c>
      <c r="AH18" s="1">
        <v>1.01570077576054E-9</v>
      </c>
      <c r="AI18" s="1">
        <v>-8.1796707657344695E-10</v>
      </c>
      <c r="AJ18" s="1">
        <v>1.3338096676034201E-9</v>
      </c>
    </row>
    <row r="19" spans="1:36" x14ac:dyDescent="0.35">
      <c r="A19" s="1">
        <f t="shared" si="2"/>
        <v>5.0944523133141901</v>
      </c>
      <c r="B19" s="1">
        <f t="shared" si="3"/>
        <v>1.0221846275234068</v>
      </c>
      <c r="C19" s="1">
        <f t="shared" si="0"/>
        <v>7.0050652245468303E-2</v>
      </c>
      <c r="D19" s="1">
        <f t="shared" si="0"/>
        <v>6.4130766105422103E-28</v>
      </c>
      <c r="E19" s="1">
        <f t="shared" si="0"/>
        <v>3.6929077332184101E-3</v>
      </c>
      <c r="F19" s="1">
        <f t="shared" si="0"/>
        <v>6.6357744512249905E-2</v>
      </c>
      <c r="G19" s="1">
        <f t="shared" si="1"/>
        <v>1.3280111057278086</v>
      </c>
      <c r="H19" s="1">
        <f t="shared" si="4"/>
        <v>5.2027253874268258</v>
      </c>
      <c r="I19" s="1">
        <f t="shared" si="5"/>
        <v>0.97918916220827379</v>
      </c>
      <c r="K19" s="1" t="s">
        <v>31</v>
      </c>
      <c r="L19" s="1">
        <v>7.0050652245468303E-2</v>
      </c>
      <c r="M19" s="1">
        <v>7.0050652245468303E-2</v>
      </c>
      <c r="N19" s="1">
        <v>1.3280111057278099</v>
      </c>
      <c r="O19" s="1" t="s">
        <v>23</v>
      </c>
      <c r="P19" s="1">
        <v>13</v>
      </c>
      <c r="Q19" s="1">
        <v>2</v>
      </c>
      <c r="R19" s="1">
        <v>0</v>
      </c>
      <c r="S19" s="1">
        <v>5.0944523133141901</v>
      </c>
      <c r="T19" s="1">
        <v>104</v>
      </c>
      <c r="U19" s="1">
        <v>156</v>
      </c>
      <c r="V19" s="1">
        <v>312</v>
      </c>
      <c r="W19" s="1">
        <v>624</v>
      </c>
      <c r="X19" s="1">
        <v>32.423991119</v>
      </c>
      <c r="Y19" s="1">
        <v>8.9040458534308904</v>
      </c>
      <c r="Z19" s="1">
        <v>40.320876923</v>
      </c>
      <c r="AA19" s="1">
        <v>7.0050652245468303E-2</v>
      </c>
      <c r="AB19" s="1">
        <v>6.4130766105422103E-28</v>
      </c>
      <c r="AC19" s="1">
        <v>3.6929077332184101E-3</v>
      </c>
      <c r="AD19" s="1">
        <v>6.6357744512249905E-2</v>
      </c>
      <c r="AE19" s="1">
        <v>9.1913082307881405E-9</v>
      </c>
      <c r="AF19" s="1">
        <v>-1.8972861352653801E-7</v>
      </c>
      <c r="AG19" s="1">
        <v>6.4273848681848599E-9</v>
      </c>
      <c r="AH19" s="1">
        <v>2.1683884864062E-9</v>
      </c>
      <c r="AI19" s="1">
        <v>5.3811757660652904E-10</v>
      </c>
      <c r="AJ19" s="1">
        <v>-6.2643243259570501E-10</v>
      </c>
    </row>
    <row r="20" spans="1:36" x14ac:dyDescent="0.35">
      <c r="A20" s="1">
        <f t="shared" si="2"/>
        <v>7.9141253069346602</v>
      </c>
      <c r="B20" s="1">
        <f t="shared" si="3"/>
        <v>1.0119782740124168</v>
      </c>
      <c r="C20" s="1">
        <f t="shared" si="0"/>
        <v>3.1504081785319701E-2</v>
      </c>
      <c r="D20" s="1">
        <f t="shared" si="0"/>
        <v>2.2425357249865901E-28</v>
      </c>
      <c r="E20" s="1">
        <f t="shared" si="0"/>
        <v>9.7851643422950502E-4</v>
      </c>
      <c r="F20" s="1">
        <f t="shared" si="0"/>
        <v>3.05255653510902E-2</v>
      </c>
      <c r="G20" s="1">
        <f t="shared" si="1"/>
        <v>1.4413424967889268</v>
      </c>
      <c r="H20" s="1">
        <f t="shared" si="4"/>
        <v>8.0041929037335766</v>
      </c>
      <c r="I20" s="1">
        <f t="shared" si="5"/>
        <v>0.98874744800854264</v>
      </c>
      <c r="K20" s="1" t="s">
        <v>32</v>
      </c>
      <c r="L20" s="1">
        <v>3.1504081785319701E-2</v>
      </c>
      <c r="M20" s="1">
        <v>3.1504081785319701E-2</v>
      </c>
      <c r="N20" s="1">
        <v>1.4413424967889299</v>
      </c>
      <c r="O20" s="1" t="s">
        <v>23</v>
      </c>
      <c r="P20" s="1">
        <v>20</v>
      </c>
      <c r="Q20" s="1">
        <v>2</v>
      </c>
      <c r="R20" s="1">
        <v>0</v>
      </c>
      <c r="S20" s="1">
        <v>7.9141253069346602</v>
      </c>
      <c r="T20" s="1">
        <v>160</v>
      </c>
      <c r="U20" s="1">
        <v>240</v>
      </c>
      <c r="V20" s="1">
        <v>480</v>
      </c>
      <c r="W20" s="1">
        <v>960</v>
      </c>
      <c r="X20" s="1">
        <v>49.88306326</v>
      </c>
      <c r="Y20" s="1">
        <v>8.8151403492673595</v>
      </c>
      <c r="Z20" s="1">
        <v>45.878272189</v>
      </c>
      <c r="AA20" s="1">
        <v>3.1504081785319701E-2</v>
      </c>
      <c r="AB20" s="1">
        <v>2.2425357249865901E-28</v>
      </c>
      <c r="AC20" s="1">
        <v>9.7851643422950502E-4</v>
      </c>
      <c r="AD20" s="1">
        <v>3.05255653510902E-2</v>
      </c>
      <c r="AE20" s="1">
        <v>-2.5581741261327901E-9</v>
      </c>
      <c r="AF20" s="1">
        <v>1.0425570859898E-7</v>
      </c>
      <c r="AG20" s="1">
        <v>2.0816514947943202E-9</v>
      </c>
      <c r="AH20" s="1">
        <v>2.1292835320100301E-10</v>
      </c>
      <c r="AI20" s="1">
        <v>8.4647995648572801E-10</v>
      </c>
      <c r="AJ20" s="1">
        <v>3.9332774149613599E-10</v>
      </c>
    </row>
    <row r="21" spans="1:36" x14ac:dyDescent="0.35">
      <c r="A21" s="1">
        <f t="shared" si="2"/>
        <v>15.9548668069977</v>
      </c>
      <c r="B21" s="1">
        <f t="shared" si="3"/>
        <v>1.0035736927527301</v>
      </c>
      <c r="C21" s="1">
        <f t="shared" si="0"/>
        <v>8.2176795321089492E-3</v>
      </c>
      <c r="D21" s="1">
        <f t="shared" si="0"/>
        <v>2.38374209665134E-28</v>
      </c>
      <c r="E21" s="1">
        <f t="shared" si="0"/>
        <v>8.1837431729091993E-5</v>
      </c>
      <c r="F21" s="1">
        <f t="shared" si="0"/>
        <v>8.1358421003798597E-3</v>
      </c>
      <c r="G21" s="1">
        <f t="shared" si="1"/>
        <v>1.5280236908657201</v>
      </c>
      <c r="H21" s="1">
        <f t="shared" si="4"/>
        <v>16.008385807467153</v>
      </c>
      <c r="I21" s="1">
        <f t="shared" si="5"/>
        <v>0.99665681467743683</v>
      </c>
      <c r="K21" s="1" t="s">
        <v>33</v>
      </c>
      <c r="L21" s="1">
        <v>8.2176795321089492E-3</v>
      </c>
      <c r="M21" s="1">
        <v>8.2176795321089197E-3</v>
      </c>
      <c r="N21" s="1">
        <v>1.5280236908657201</v>
      </c>
      <c r="O21" s="1" t="s">
        <v>23</v>
      </c>
      <c r="P21" s="1">
        <v>40</v>
      </c>
      <c r="Q21" s="1">
        <v>2</v>
      </c>
      <c r="R21" s="1">
        <v>0</v>
      </c>
      <c r="S21" s="1">
        <v>15.9548668069977</v>
      </c>
      <c r="T21" s="1">
        <v>320</v>
      </c>
      <c r="U21" s="1">
        <v>480</v>
      </c>
      <c r="V21" s="1">
        <v>960</v>
      </c>
      <c r="W21" s="1">
        <v>1920</v>
      </c>
      <c r="X21" s="1">
        <v>99.76612652</v>
      </c>
      <c r="Y21" s="1">
        <v>8.7419297228304806</v>
      </c>
      <c r="Z21" s="1">
        <v>61.756544378000001</v>
      </c>
      <c r="AA21" s="1">
        <v>8.2176795321089492E-3</v>
      </c>
      <c r="AB21" s="1">
        <v>2.38374209665134E-28</v>
      </c>
      <c r="AC21" s="1">
        <v>8.1837431729091993E-5</v>
      </c>
      <c r="AD21" s="1">
        <v>8.1358421003798597E-3</v>
      </c>
      <c r="AE21" s="1">
        <v>-4.3034089711385301E-10</v>
      </c>
      <c r="AF21" s="1">
        <v>-5.8676471438894301E-8</v>
      </c>
      <c r="AG21" s="1">
        <v>-4.9846120973756203E-10</v>
      </c>
      <c r="AH21" s="1">
        <v>-2.7686624067869901E-11</v>
      </c>
      <c r="AI21" s="1">
        <v>2.5159558367706401E-10</v>
      </c>
      <c r="AJ21" s="1">
        <v>7.4883705868143502E-10</v>
      </c>
    </row>
    <row r="22" spans="1:36" x14ac:dyDescent="0.35">
      <c r="A22" s="1">
        <f t="shared" si="2"/>
        <v>31.988629136405901</v>
      </c>
      <c r="B22" s="1">
        <f t="shared" si="3"/>
        <v>1.0009414150896176</v>
      </c>
      <c r="C22" s="1">
        <f t="shared" si="0"/>
        <v>2.0793263764731802E-3</v>
      </c>
      <c r="D22" s="1">
        <f t="shared" si="0"/>
        <v>2.1578497421135502E-22</v>
      </c>
      <c r="E22" s="1">
        <f t="shared" si="0"/>
        <v>5.5805319980084801E-6</v>
      </c>
      <c r="F22" s="1">
        <f t="shared" si="0"/>
        <v>2.07374584447517E-3</v>
      </c>
      <c r="G22" s="1">
        <f t="shared" si="1"/>
        <v>1.5542054992190051</v>
      </c>
      <c r="H22" s="1">
        <f t="shared" si="4"/>
        <v>32.016771614934306</v>
      </c>
      <c r="I22" s="1">
        <f t="shared" si="5"/>
        <v>0.99912100823696792</v>
      </c>
      <c r="K22" s="1" t="s">
        <v>34</v>
      </c>
      <c r="L22" s="1">
        <v>2.0793263764731802E-3</v>
      </c>
      <c r="M22" s="1">
        <v>2.0793263764731602E-3</v>
      </c>
      <c r="N22" s="1">
        <v>1.55420549921899</v>
      </c>
      <c r="O22" s="1" t="s">
        <v>23</v>
      </c>
      <c r="P22" s="1">
        <v>80</v>
      </c>
      <c r="Q22" s="1">
        <v>2</v>
      </c>
      <c r="R22" s="1">
        <v>0</v>
      </c>
      <c r="S22" s="1">
        <v>31.988629136405901</v>
      </c>
      <c r="T22" s="1">
        <v>640</v>
      </c>
      <c r="U22" s="1">
        <v>960</v>
      </c>
      <c r="V22" s="1">
        <v>1920</v>
      </c>
      <c r="W22" s="1">
        <v>3840</v>
      </c>
      <c r="X22" s="1">
        <v>199.53225304</v>
      </c>
      <c r="Y22" s="1">
        <v>8.7190004785626396</v>
      </c>
      <c r="Z22" s="1">
        <v>93.513088754999998</v>
      </c>
      <c r="AA22" s="1">
        <v>2.0793263764731802E-3</v>
      </c>
      <c r="AB22" s="1">
        <v>2.1578497421135502E-22</v>
      </c>
      <c r="AC22" s="1">
        <v>5.5805319980084801E-6</v>
      </c>
      <c r="AD22" s="1">
        <v>2.07374584447517E-3</v>
      </c>
      <c r="AE22" s="1">
        <v>-5.54677809710542E-5</v>
      </c>
      <c r="AF22" s="1">
        <v>-1.34995640689163E-5</v>
      </c>
      <c r="AG22" s="1">
        <v>-4.4881669282664703E-5</v>
      </c>
      <c r="AH22" s="1">
        <v>1.9439663841168902E-9</v>
      </c>
      <c r="AI22" s="1">
        <v>-5.1421090730781003E-6</v>
      </c>
      <c r="AJ22" s="1">
        <v>1.84418986610345E-9</v>
      </c>
    </row>
    <row r="23" spans="1:36" x14ac:dyDescent="0.35">
      <c r="A23" s="1">
        <f t="shared" si="2"/>
        <v>64.019284841486396</v>
      </c>
      <c r="B23" s="1">
        <f t="shared" si="3"/>
        <v>1.0002386168658919</v>
      </c>
      <c r="C23" s="1">
        <f t="shared" si="0"/>
        <v>5.2145990584570698E-4</v>
      </c>
      <c r="D23" s="1">
        <f t="shared" si="0"/>
        <v>1.31709966515277E-26</v>
      </c>
      <c r="E23" s="1">
        <f t="shared" si="0"/>
        <v>3.5689745751073801E-7</v>
      </c>
      <c r="F23" s="1">
        <f t="shared" si="0"/>
        <v>5.2110300838819701E-4</v>
      </c>
      <c r="G23" s="1">
        <f t="shared" si="1"/>
        <v>1.5611228458525179</v>
      </c>
      <c r="H23" s="1">
        <f t="shared" si="4"/>
        <v>64.033543229868613</v>
      </c>
      <c r="I23" s="1">
        <f t="shared" si="5"/>
        <v>0.99977732938608388</v>
      </c>
      <c r="K23" s="1" t="s">
        <v>35</v>
      </c>
      <c r="L23" s="1">
        <v>5.2145990584570698E-4</v>
      </c>
      <c r="M23" s="1">
        <v>5.2145990584567998E-4</v>
      </c>
      <c r="N23" s="1">
        <v>1.56112284585243</v>
      </c>
      <c r="O23" s="1" t="s">
        <v>23</v>
      </c>
      <c r="P23" s="1">
        <v>160</v>
      </c>
      <c r="Q23" s="1">
        <v>2</v>
      </c>
      <c r="R23" s="1">
        <v>0</v>
      </c>
      <c r="S23" s="1">
        <v>64.019284841486396</v>
      </c>
      <c r="T23" s="1">
        <v>1280</v>
      </c>
      <c r="U23" s="1">
        <v>1920</v>
      </c>
      <c r="V23" s="1">
        <v>3840</v>
      </c>
      <c r="W23" s="1">
        <v>7680</v>
      </c>
      <c r="X23" s="1">
        <v>399.06450608</v>
      </c>
      <c r="Y23" s="1">
        <v>8.7128785437954104</v>
      </c>
      <c r="Z23" s="1">
        <v>157.02617751</v>
      </c>
      <c r="AA23" s="1">
        <v>5.2145990584570698E-4</v>
      </c>
      <c r="AB23" s="1">
        <v>1.31709966515277E-26</v>
      </c>
      <c r="AC23" s="1">
        <v>3.5689745751073801E-7</v>
      </c>
      <c r="AD23" s="1">
        <v>5.2110300838819701E-4</v>
      </c>
      <c r="AE23" s="1">
        <v>-3.4311799860928198E-7</v>
      </c>
      <c r="AF23" s="1">
        <v>5.4363989911635297E-7</v>
      </c>
      <c r="AG23" s="1">
        <v>-3.4241448290976602E-7</v>
      </c>
      <c r="AH23" s="1">
        <v>4.8836718722442797E-8</v>
      </c>
      <c r="AI23" s="1">
        <v>3.05148415654179E-12</v>
      </c>
      <c r="AJ23" s="1">
        <v>-2.2022599501404699E-7</v>
      </c>
    </row>
    <row r="24" spans="1:36" x14ac:dyDescent="0.35">
      <c r="A24" s="1">
        <f t="shared" si="2"/>
        <v>128.059933388155</v>
      </c>
      <c r="B24" s="1">
        <f t="shared" si="3"/>
        <v>1.0000598627320236</v>
      </c>
      <c r="C24" s="1">
        <f t="shared" si="0"/>
        <v>1.3046795185888199E-4</v>
      </c>
      <c r="D24" s="1">
        <f t="shared" si="0"/>
        <v>6.7951341504472295E-23</v>
      </c>
      <c r="E24" s="1">
        <f t="shared" si="0"/>
        <v>2.24365651011432E-8</v>
      </c>
      <c r="F24" s="1">
        <f t="shared" si="0"/>
        <v>1.3044551529378101E-4</v>
      </c>
      <c r="G24" s="1">
        <f t="shared" si="1"/>
        <v>1.5628773911685212</v>
      </c>
      <c r="H24" s="1">
        <f t="shared" si="4"/>
        <v>128.06708645973723</v>
      </c>
      <c r="I24" s="1">
        <f t="shared" si="5"/>
        <v>0.99994414590212077</v>
      </c>
      <c r="K24" s="1" t="s">
        <v>36</v>
      </c>
      <c r="L24" s="1">
        <v>1.3046795185888199E-4</v>
      </c>
      <c r="M24" s="1">
        <v>1.3046795185885399E-4</v>
      </c>
      <c r="N24" s="1">
        <v>1.5628773911681999</v>
      </c>
      <c r="O24" s="1" t="s">
        <v>23</v>
      </c>
      <c r="P24" s="1">
        <v>320</v>
      </c>
      <c r="Q24" s="1">
        <v>2</v>
      </c>
      <c r="R24" s="1">
        <v>0</v>
      </c>
      <c r="S24" s="1">
        <v>128.059933388155</v>
      </c>
      <c r="T24" s="1">
        <v>2560</v>
      </c>
      <c r="U24" s="1">
        <v>3840</v>
      </c>
      <c r="V24" s="1">
        <v>7680</v>
      </c>
      <c r="W24" s="1">
        <v>15360</v>
      </c>
      <c r="X24" s="1">
        <v>798.12901216</v>
      </c>
      <c r="Y24" s="1">
        <v>8.7113214522861107</v>
      </c>
      <c r="Z24" s="1">
        <v>284.05235502099998</v>
      </c>
      <c r="AA24" s="1">
        <v>1.3046795185888199E-4</v>
      </c>
      <c r="AB24" s="1">
        <v>6.7951341504472295E-23</v>
      </c>
      <c r="AC24" s="1">
        <v>2.24365651011432E-8</v>
      </c>
      <c r="AD24" s="1">
        <v>1.3044551529378101E-4</v>
      </c>
      <c r="AE24" s="1">
        <v>-2.82522265903649E-5</v>
      </c>
      <c r="AF24" s="1">
        <v>-9.1266822309194699E-6</v>
      </c>
      <c r="AG24" s="1">
        <v>-2.8297001135702101E-5</v>
      </c>
      <c r="AH24" s="1">
        <v>-8.4121094709131508E-6</v>
      </c>
      <c r="AI24" s="1">
        <v>-5.9100820302465499E-9</v>
      </c>
      <c r="AJ24" s="1">
        <v>-1.63499497319088E-6</v>
      </c>
    </row>
    <row r="25" spans="1:36" x14ac:dyDescent="0.35">
      <c r="A25" s="1">
        <f t="shared" si="2"/>
        <v>2.0024786620205801</v>
      </c>
      <c r="B25" s="1">
        <f>Y25/(Q25*$B$1*SQRT(3))</f>
        <v>1.0482034903255284</v>
      </c>
      <c r="C25" s="1">
        <f>AA25</f>
        <v>0.31819810283134797</v>
      </c>
      <c r="D25" s="1">
        <f>AB25</f>
        <v>8.7250571184503398E-29</v>
      </c>
      <c r="E25" s="1">
        <f>AC25</f>
        <v>2.1403533208986102E-2</v>
      </c>
      <c r="F25" s="1">
        <f>AD25</f>
        <v>0.296794569622362</v>
      </c>
      <c r="G25" s="1">
        <f t="shared" si="1"/>
        <v>0.93202572767304548</v>
      </c>
      <c r="H25" s="1">
        <f>$C$1*SQRT(P25^2+P25*P25+P25^2)/(2*PI())</f>
        <v>2.0795503174273229</v>
      </c>
      <c r="I25" s="1">
        <f t="shared" si="5"/>
        <v>0.96293830701721583</v>
      </c>
      <c r="K25" s="1" t="s">
        <v>37</v>
      </c>
      <c r="L25" s="1">
        <v>0.31819810283134797</v>
      </c>
      <c r="M25" s="1">
        <v>0.31819810283134797</v>
      </c>
      <c r="N25" s="1">
        <v>0.93202572767304703</v>
      </c>
      <c r="O25" s="1" t="s">
        <v>38</v>
      </c>
      <c r="P25" s="1">
        <v>3</v>
      </c>
      <c r="Q25" s="1">
        <v>4</v>
      </c>
      <c r="R25" s="1">
        <v>0</v>
      </c>
      <c r="S25" s="1">
        <v>2.0024786620205801</v>
      </c>
      <c r="T25" s="1">
        <v>48</v>
      </c>
      <c r="U25" s="1">
        <v>72</v>
      </c>
      <c r="V25" s="1">
        <v>144</v>
      </c>
      <c r="W25" s="1">
        <v>288</v>
      </c>
      <c r="X25" s="1">
        <v>12.96</v>
      </c>
      <c r="Y25" s="1">
        <v>10.5432137713599</v>
      </c>
      <c r="Z25" s="1">
        <v>34.125296124999998</v>
      </c>
      <c r="AA25" s="1">
        <v>0.31819810283134797</v>
      </c>
      <c r="AB25" s="1">
        <v>8.7250571184503398E-29</v>
      </c>
      <c r="AC25" s="1">
        <v>2.1403533208986102E-2</v>
      </c>
      <c r="AD25" s="1">
        <v>0.296794569622362</v>
      </c>
      <c r="AE25" s="1">
        <v>-1.34865954016841E-9</v>
      </c>
      <c r="AF25" s="1">
        <v>5.3993246223962398E-8</v>
      </c>
      <c r="AG25" s="1">
        <v>3.8298806632967797E-9</v>
      </c>
      <c r="AH25" s="1">
        <v>-1.0549261044762399E-9</v>
      </c>
      <c r="AI25" s="1">
        <v>3.2984635670968502E-9</v>
      </c>
      <c r="AJ25" s="1">
        <v>-1.2206594225578901E-9</v>
      </c>
    </row>
    <row r="26" spans="1:36" x14ac:dyDescent="0.35">
      <c r="A26" s="1">
        <f t="shared" si="2"/>
        <v>2.6804981359357698</v>
      </c>
      <c r="B26" s="1">
        <f t="shared" ref="B26:B39" si="6">Y26/(Q26*$B$1*SQRT(3))</f>
        <v>1.0389254534532397</v>
      </c>
      <c r="C26" s="1">
        <f t="shared" ref="C26:F39" si="7">AA26</f>
        <v>0.211890425797644</v>
      </c>
      <c r="D26" s="1">
        <f t="shared" si="7"/>
        <v>2.4312566950500198E-28</v>
      </c>
      <c r="E26" s="1">
        <f t="shared" si="7"/>
        <v>1.18175222719913E-2</v>
      </c>
      <c r="F26" s="1">
        <f t="shared" si="7"/>
        <v>0.20007290352565299</v>
      </c>
      <c r="G26" s="1">
        <f t="shared" si="1"/>
        <v>1.1120821592365089</v>
      </c>
      <c r="H26" s="1">
        <f t="shared" ref="H26:H39" si="8">$C$1*SQRT(P26^2+P26*P26+P26^2)/(2*PI())</f>
        <v>2.7727337565697634</v>
      </c>
      <c r="I26" s="1">
        <f t="shared" si="5"/>
        <v>0.96673477198614943</v>
      </c>
      <c r="K26" s="1" t="s">
        <v>39</v>
      </c>
      <c r="L26" s="1">
        <v>0.211890425797644</v>
      </c>
      <c r="M26" s="1">
        <v>0.211890425797644</v>
      </c>
      <c r="N26" s="1">
        <v>1.11208215923651</v>
      </c>
      <c r="O26" s="1" t="s">
        <v>38</v>
      </c>
      <c r="P26" s="1">
        <v>4</v>
      </c>
      <c r="Q26" s="1">
        <v>4</v>
      </c>
      <c r="R26" s="1">
        <v>0</v>
      </c>
      <c r="S26" s="1">
        <v>2.6804981359357698</v>
      </c>
      <c r="T26" s="1">
        <v>64</v>
      </c>
      <c r="U26" s="1">
        <v>96</v>
      </c>
      <c r="V26" s="1">
        <v>192</v>
      </c>
      <c r="W26" s="1">
        <v>384</v>
      </c>
      <c r="X26" s="1">
        <v>17.28</v>
      </c>
      <c r="Y26" s="1">
        <v>10.449891885842501</v>
      </c>
      <c r="Z26" s="1">
        <v>35.500394833000001</v>
      </c>
      <c r="AA26" s="1">
        <v>0.211890425797644</v>
      </c>
      <c r="AB26" s="1">
        <v>2.4312566950500198E-28</v>
      </c>
      <c r="AC26" s="1">
        <v>1.18175222719913E-2</v>
      </c>
      <c r="AD26" s="1">
        <v>0.20007290352565299</v>
      </c>
      <c r="AE26" s="1">
        <v>-5.03171391108557E-9</v>
      </c>
      <c r="AF26" s="1">
        <v>-1.0146173313269601E-7</v>
      </c>
      <c r="AG26" s="1">
        <v>-2.7483323829147901E-9</v>
      </c>
      <c r="AH26" s="1">
        <v>-5.2146388570853904E-10</v>
      </c>
      <c r="AI26" s="1">
        <v>-2.2838790086265201E-9</v>
      </c>
      <c r="AJ26" s="1">
        <v>1.07816114775322E-11</v>
      </c>
    </row>
    <row r="27" spans="1:36" x14ac:dyDescent="0.35">
      <c r="A27" s="1">
        <f t="shared" si="2"/>
        <v>3.3730039900060098</v>
      </c>
      <c r="B27" s="1">
        <f t="shared" si="6"/>
        <v>1.0304859156646009</v>
      </c>
      <c r="C27" s="1">
        <f t="shared" si="7"/>
        <v>0.14798975190534699</v>
      </c>
      <c r="D27" s="1">
        <f t="shared" si="7"/>
        <v>1.6473348564306901E-28</v>
      </c>
      <c r="E27" s="1">
        <f t="shared" si="7"/>
        <v>6.6922557443400499E-3</v>
      </c>
      <c r="F27" s="1">
        <f t="shared" si="7"/>
        <v>0.14129749616100701</v>
      </c>
      <c r="G27" s="1">
        <f t="shared" si="1"/>
        <v>1.2298718825733872</v>
      </c>
      <c r="H27" s="1">
        <f t="shared" si="8"/>
        <v>3.4659171957122052</v>
      </c>
      <c r="I27" s="1">
        <f t="shared" si="5"/>
        <v>0.97319231809082418</v>
      </c>
      <c r="K27" s="1" t="s">
        <v>40</v>
      </c>
      <c r="L27" s="1">
        <v>0.14798975190534699</v>
      </c>
      <c r="M27" s="1">
        <v>0.14798975190534699</v>
      </c>
      <c r="N27" s="1">
        <v>1.2298718825733901</v>
      </c>
      <c r="O27" s="1" t="s">
        <v>38</v>
      </c>
      <c r="P27" s="1">
        <v>5</v>
      </c>
      <c r="Q27" s="1">
        <v>4</v>
      </c>
      <c r="R27" s="1">
        <v>0</v>
      </c>
      <c r="S27" s="1">
        <v>3.3730039900060098</v>
      </c>
      <c r="T27" s="1">
        <v>80</v>
      </c>
      <c r="U27" s="1">
        <v>120</v>
      </c>
      <c r="V27" s="1">
        <v>240</v>
      </c>
      <c r="W27" s="1">
        <v>480</v>
      </c>
      <c r="X27" s="1">
        <v>21.6</v>
      </c>
      <c r="Y27" s="1">
        <v>10.3650039305377</v>
      </c>
      <c r="Z27" s="1">
        <v>36.875493542000001</v>
      </c>
      <c r="AA27" s="1">
        <v>0.14798975190534699</v>
      </c>
      <c r="AB27" s="1">
        <v>1.6473348564306901E-28</v>
      </c>
      <c r="AC27" s="1">
        <v>6.6922557443400499E-3</v>
      </c>
      <c r="AD27" s="1">
        <v>0.14129749616100701</v>
      </c>
      <c r="AE27" s="1">
        <v>-8.2787560210747999E-10</v>
      </c>
      <c r="AF27" s="1">
        <v>-7.6339346787807203E-8</v>
      </c>
      <c r="AG27" s="1">
        <v>-1.6525731788709699E-9</v>
      </c>
      <c r="AH27" s="1">
        <v>-1.0107613806210599E-9</v>
      </c>
      <c r="AI27" s="1">
        <v>3.21684442699293E-9</v>
      </c>
      <c r="AJ27" s="1">
        <v>-3.0078236174981201E-10</v>
      </c>
    </row>
    <row r="28" spans="1:36" x14ac:dyDescent="0.35">
      <c r="A28" s="1">
        <f t="shared" si="2"/>
        <v>4.0705351521644904</v>
      </c>
      <c r="B28" s="1">
        <f t="shared" si="6"/>
        <v>1.0239868589458019</v>
      </c>
      <c r="C28" s="1">
        <f t="shared" si="7"/>
        <v>0.108192460031037</v>
      </c>
      <c r="D28" s="1">
        <f t="shared" si="7"/>
        <v>4.2203371514310597E-29</v>
      </c>
      <c r="E28" s="1">
        <f t="shared" si="7"/>
        <v>3.9559745954030499E-3</v>
      </c>
      <c r="F28" s="1">
        <f t="shared" si="7"/>
        <v>0.104236485435634</v>
      </c>
      <c r="G28" s="1">
        <f t="shared" si="1"/>
        <v>1.3094669318169749</v>
      </c>
      <c r="H28" s="1">
        <f t="shared" si="8"/>
        <v>4.1591006348546458</v>
      </c>
      <c r="I28" s="1">
        <f t="shared" si="5"/>
        <v>0.97870561679899082</v>
      </c>
      <c r="K28" s="1" t="s">
        <v>41</v>
      </c>
      <c r="L28" s="1">
        <v>0.108192460031037</v>
      </c>
      <c r="M28" s="1">
        <v>0.108192460031037</v>
      </c>
      <c r="N28" s="1">
        <v>1.30946693181698</v>
      </c>
      <c r="O28" s="1" t="s">
        <v>38</v>
      </c>
      <c r="P28" s="1">
        <v>6</v>
      </c>
      <c r="Q28" s="1">
        <v>4</v>
      </c>
      <c r="R28" s="1">
        <v>0</v>
      </c>
      <c r="S28" s="1">
        <v>4.0705351521644904</v>
      </c>
      <c r="T28" s="1">
        <v>96</v>
      </c>
      <c r="U28" s="1">
        <v>144</v>
      </c>
      <c r="V28" s="1">
        <v>288</v>
      </c>
      <c r="W28" s="1">
        <v>576</v>
      </c>
      <c r="X28" s="1">
        <v>25.92</v>
      </c>
      <c r="Y28" s="1">
        <v>10.2996340429816</v>
      </c>
      <c r="Z28" s="1">
        <v>38.250592249999997</v>
      </c>
      <c r="AA28" s="1">
        <v>0.108192460031037</v>
      </c>
      <c r="AB28" s="1">
        <v>4.2203371514310597E-29</v>
      </c>
      <c r="AC28" s="1">
        <v>3.9559745954030499E-3</v>
      </c>
      <c r="AD28" s="1">
        <v>0.104236485435634</v>
      </c>
      <c r="AE28" s="1">
        <v>6.3031106679524001E-9</v>
      </c>
      <c r="AF28" s="1">
        <v>-1.95969440767247E-8</v>
      </c>
      <c r="AG28" s="1">
        <v>3.8111831945758697E-9</v>
      </c>
      <c r="AH28" s="1">
        <v>5.7567838653917498E-12</v>
      </c>
      <c r="AI28" s="1">
        <v>5.0027023810049098E-10</v>
      </c>
      <c r="AJ28" s="1">
        <v>1.8549437677521699E-10</v>
      </c>
    </row>
    <row r="29" spans="1:36" x14ac:dyDescent="0.35">
      <c r="A29" s="1">
        <f t="shared" si="2"/>
        <v>4.7695649589681501</v>
      </c>
      <c r="B29" s="1">
        <f t="shared" si="6"/>
        <v>1.0191382448882578</v>
      </c>
      <c r="C29" s="1">
        <f t="shared" si="7"/>
        <v>8.2141292289461501E-2</v>
      </c>
      <c r="D29" s="1">
        <f t="shared" si="7"/>
        <v>4.6601099561441699E-29</v>
      </c>
      <c r="E29" s="1">
        <f t="shared" si="7"/>
        <v>2.4452666935458299E-3</v>
      </c>
      <c r="F29" s="1">
        <f t="shared" si="7"/>
        <v>7.9696025595915598E-2</v>
      </c>
      <c r="G29" s="1">
        <f t="shared" si="1"/>
        <v>1.3649400844127155</v>
      </c>
      <c r="H29" s="1">
        <f t="shared" si="8"/>
        <v>4.8522840739970858</v>
      </c>
      <c r="I29" s="1">
        <f t="shared" si="5"/>
        <v>0.98295254074834171</v>
      </c>
      <c r="K29" s="1" t="s">
        <v>42</v>
      </c>
      <c r="L29" s="1">
        <v>8.2141292289461501E-2</v>
      </c>
      <c r="M29" s="1">
        <v>8.2141292289461404E-2</v>
      </c>
      <c r="N29" s="1">
        <v>1.36494008441271</v>
      </c>
      <c r="O29" s="1" t="s">
        <v>38</v>
      </c>
      <c r="P29" s="1">
        <v>7</v>
      </c>
      <c r="Q29" s="1">
        <v>4</v>
      </c>
      <c r="R29" s="1">
        <v>0</v>
      </c>
      <c r="S29" s="1">
        <v>4.7695649589681501</v>
      </c>
      <c r="T29" s="1">
        <v>112</v>
      </c>
      <c r="U29" s="1">
        <v>168</v>
      </c>
      <c r="V29" s="1">
        <v>336</v>
      </c>
      <c r="W29" s="1">
        <v>672</v>
      </c>
      <c r="X29" s="1">
        <v>30.24</v>
      </c>
      <c r="Y29" s="1">
        <v>10.2508649108662</v>
      </c>
      <c r="Z29" s="1">
        <v>39.625690958</v>
      </c>
      <c r="AA29" s="1">
        <v>8.2141292289461501E-2</v>
      </c>
      <c r="AB29" s="1">
        <v>4.6601099561441699E-29</v>
      </c>
      <c r="AC29" s="1">
        <v>2.4452666935458299E-3</v>
      </c>
      <c r="AD29" s="1">
        <v>7.9696025595915598E-2</v>
      </c>
      <c r="AE29" s="1">
        <v>1.4884980219506601E-9</v>
      </c>
      <c r="AF29" s="1">
        <v>1.3673065099090399E-8</v>
      </c>
      <c r="AG29" s="1">
        <v>-1.77885268621706E-9</v>
      </c>
      <c r="AH29" s="1">
        <v>-3.6138544486219802E-10</v>
      </c>
      <c r="AI29" s="1">
        <v>6.6001128063167998E-10</v>
      </c>
      <c r="AJ29" s="1">
        <v>-6.2513123644221402E-10</v>
      </c>
    </row>
    <row r="30" spans="1:36" x14ac:dyDescent="0.35">
      <c r="A30" s="1">
        <f t="shared" si="2"/>
        <v>5.4687457394346799</v>
      </c>
      <c r="B30" s="1">
        <f t="shared" si="6"/>
        <v>1.0155145495741114</v>
      </c>
      <c r="C30" s="1">
        <f t="shared" si="7"/>
        <v>6.4302151728088397E-2</v>
      </c>
      <c r="D30" s="1">
        <f t="shared" si="7"/>
        <v>4.9688169230139399E-29</v>
      </c>
      <c r="E30" s="1">
        <f t="shared" si="7"/>
        <v>1.5751997751502201E-3</v>
      </c>
      <c r="F30" s="1">
        <f t="shared" si="7"/>
        <v>6.2726951952938204E-2</v>
      </c>
      <c r="G30" s="1">
        <f t="shared" si="1"/>
        <v>1.4047385170846507</v>
      </c>
      <c r="H30" s="1">
        <f t="shared" si="8"/>
        <v>5.5454675131395268</v>
      </c>
      <c r="I30" s="1">
        <f t="shared" si="5"/>
        <v>0.98616495840556972</v>
      </c>
      <c r="K30" s="1" t="s">
        <v>43</v>
      </c>
      <c r="L30" s="1">
        <v>6.4302151728088397E-2</v>
      </c>
      <c r="M30" s="1">
        <v>6.4302151728088397E-2</v>
      </c>
      <c r="N30" s="1">
        <v>1.40473851708465</v>
      </c>
      <c r="O30" s="1" t="s">
        <v>38</v>
      </c>
      <c r="P30" s="1">
        <v>8</v>
      </c>
      <c r="Q30" s="1">
        <v>4</v>
      </c>
      <c r="R30" s="1">
        <v>0</v>
      </c>
      <c r="S30" s="1">
        <v>5.4687457394346799</v>
      </c>
      <c r="T30" s="1">
        <v>128</v>
      </c>
      <c r="U30" s="1">
        <v>192</v>
      </c>
      <c r="V30" s="1">
        <v>384</v>
      </c>
      <c r="W30" s="1">
        <v>768</v>
      </c>
      <c r="X30" s="1">
        <v>34.56</v>
      </c>
      <c r="Y30" s="1">
        <v>10.2144164591181</v>
      </c>
      <c r="Z30" s="1">
        <v>41.000789666999999</v>
      </c>
      <c r="AA30" s="1">
        <v>6.4302151728088397E-2</v>
      </c>
      <c r="AB30" s="1">
        <v>4.9688169230139399E-29</v>
      </c>
      <c r="AC30" s="1">
        <v>1.5751997751502201E-3</v>
      </c>
      <c r="AD30" s="1">
        <v>6.2726951952938204E-2</v>
      </c>
      <c r="AE30" s="1">
        <v>1.1841348280712399E-9</v>
      </c>
      <c r="AF30" s="1">
        <v>1.9014685903019702E-8</v>
      </c>
      <c r="AG30" s="1">
        <v>-1.8946157249139901E-10</v>
      </c>
      <c r="AH30" s="1">
        <v>-2.1122023529092801E-10</v>
      </c>
      <c r="AI30" s="1">
        <v>-3.8401515748688001E-10</v>
      </c>
      <c r="AJ30" s="1">
        <v>-2.5577259361607199E-11</v>
      </c>
    </row>
    <row r="31" spans="1:36" x14ac:dyDescent="0.35">
      <c r="A31" s="1">
        <f t="shared" si="2"/>
        <v>6.1675758124475299</v>
      </c>
      <c r="B31" s="1">
        <f t="shared" si="6"/>
        <v>1.0127728809123524</v>
      </c>
      <c r="C31" s="1">
        <f t="shared" si="7"/>
        <v>5.161098341341E-2</v>
      </c>
      <c r="D31" s="1">
        <f t="shared" si="7"/>
        <v>5.0596328120901699E-29</v>
      </c>
      <c r="E31" s="1">
        <f t="shared" si="7"/>
        <v>1.0526721924498099E-3</v>
      </c>
      <c r="F31" s="1">
        <f t="shared" si="7"/>
        <v>5.0558311220960203E-2</v>
      </c>
      <c r="G31" s="1">
        <f t="shared" si="1"/>
        <v>1.4340544724665525</v>
      </c>
      <c r="H31" s="1">
        <f t="shared" si="8"/>
        <v>6.2386509522819686</v>
      </c>
      <c r="I31" s="1">
        <f t="shared" si="5"/>
        <v>0.98860729020134697</v>
      </c>
      <c r="K31" s="1" t="s">
        <v>44</v>
      </c>
      <c r="L31" s="1">
        <v>5.161098341341E-2</v>
      </c>
      <c r="M31" s="1">
        <v>5.161098341341E-2</v>
      </c>
      <c r="N31" s="1">
        <v>1.43405447246655</v>
      </c>
      <c r="O31" s="1" t="s">
        <v>38</v>
      </c>
      <c r="P31" s="1">
        <v>9</v>
      </c>
      <c r="Q31" s="1">
        <v>4</v>
      </c>
      <c r="R31" s="1">
        <v>0</v>
      </c>
      <c r="S31" s="1">
        <v>6.1675758124475299</v>
      </c>
      <c r="T31" s="1">
        <v>144</v>
      </c>
      <c r="U31" s="1">
        <v>216</v>
      </c>
      <c r="V31" s="1">
        <v>432</v>
      </c>
      <c r="W31" s="1">
        <v>864</v>
      </c>
      <c r="X31" s="1">
        <v>38.880000000000003</v>
      </c>
      <c r="Y31" s="1">
        <v>10.1868397537761</v>
      </c>
      <c r="Z31" s="1">
        <v>42.375888375000002</v>
      </c>
      <c r="AA31" s="1">
        <v>5.161098341341E-2</v>
      </c>
      <c r="AB31" s="1">
        <v>5.0596328120901699E-29</v>
      </c>
      <c r="AC31" s="1">
        <v>1.0526721924498099E-3</v>
      </c>
      <c r="AD31" s="1">
        <v>5.0558311220960203E-2</v>
      </c>
      <c r="AE31" s="1">
        <v>8.4972028985742197E-10</v>
      </c>
      <c r="AF31" s="1">
        <v>6.4456583509691899E-9</v>
      </c>
      <c r="AG31" s="1">
        <v>1.2108065018264301E-9</v>
      </c>
      <c r="AH31" s="1">
        <v>8.2726858533986694E-11</v>
      </c>
      <c r="AI31" s="1">
        <v>-8.68483004783808E-10</v>
      </c>
      <c r="AJ31" s="1">
        <v>-4.3814440512970298E-11</v>
      </c>
    </row>
    <row r="32" spans="1:36" x14ac:dyDescent="0.35">
      <c r="A32" s="1">
        <f t="shared" si="2"/>
        <v>6.86589515027599</v>
      </c>
      <c r="B32" s="1">
        <f t="shared" si="6"/>
        <v>1.0106663254930717</v>
      </c>
      <c r="C32" s="1">
        <f t="shared" si="7"/>
        <v>4.2288424432671001E-2</v>
      </c>
      <c r="D32" s="1">
        <f t="shared" si="7"/>
        <v>3.25737608014435E-26</v>
      </c>
      <c r="E32" s="1">
        <f t="shared" si="7"/>
        <v>7.2650266110523996E-4</v>
      </c>
      <c r="F32" s="1">
        <f t="shared" si="7"/>
        <v>4.1561921771565799E-2</v>
      </c>
      <c r="G32" s="1">
        <f t="shared" si="1"/>
        <v>1.4561642327102828</v>
      </c>
      <c r="H32" s="1">
        <f t="shared" si="8"/>
        <v>6.9318343914244105</v>
      </c>
      <c r="I32" s="1">
        <f t="shared" si="5"/>
        <v>0.99048747598038467</v>
      </c>
      <c r="K32" s="1" t="s">
        <v>45</v>
      </c>
      <c r="L32" s="1">
        <v>4.2288424432671001E-2</v>
      </c>
      <c r="M32" s="1">
        <v>4.2288424432671001E-2</v>
      </c>
      <c r="N32" s="1">
        <v>1.4561642327102799</v>
      </c>
      <c r="O32" s="1" t="s">
        <v>38</v>
      </c>
      <c r="P32" s="1">
        <v>10</v>
      </c>
      <c r="Q32" s="1">
        <v>4</v>
      </c>
      <c r="R32" s="1">
        <v>0</v>
      </c>
      <c r="S32" s="1">
        <v>6.86589515027599</v>
      </c>
      <c r="T32" s="1">
        <v>160</v>
      </c>
      <c r="U32" s="1">
        <v>240</v>
      </c>
      <c r="V32" s="1">
        <v>480</v>
      </c>
      <c r="W32" s="1">
        <v>960</v>
      </c>
      <c r="X32" s="1">
        <v>43.2</v>
      </c>
      <c r="Y32" s="1">
        <v>10.165651249528899</v>
      </c>
      <c r="Z32" s="1">
        <v>43.750987082999998</v>
      </c>
      <c r="AA32" s="1">
        <v>4.2288424432671001E-2</v>
      </c>
      <c r="AB32" s="1">
        <v>3.25737608014435E-26</v>
      </c>
      <c r="AC32" s="1">
        <v>7.2650266110523996E-4</v>
      </c>
      <c r="AD32" s="1">
        <v>4.1561921771565799E-2</v>
      </c>
      <c r="AE32" s="1">
        <v>1.04258188944975E-9</v>
      </c>
      <c r="AF32" s="1">
        <v>-1.34134519260176E-6</v>
      </c>
      <c r="AG32" s="1">
        <v>2.55744446386393E-9</v>
      </c>
      <c r="AH32" s="1">
        <v>-2.9516079301481701E-10</v>
      </c>
      <c r="AI32" s="1">
        <v>-2.8094949502280598E-9</v>
      </c>
      <c r="AJ32" s="1">
        <v>1.27636705038246E-10</v>
      </c>
    </row>
    <row r="33" spans="1:36" x14ac:dyDescent="0.35">
      <c r="A33" s="1">
        <f t="shared" si="2"/>
        <v>7.56368278520657</v>
      </c>
      <c r="B33" s="1">
        <f t="shared" si="6"/>
        <v>1.0090219699674658</v>
      </c>
      <c r="C33" s="1">
        <f t="shared" si="7"/>
        <v>3.5253162474148302E-2</v>
      </c>
      <c r="D33" s="1">
        <f t="shared" si="7"/>
        <v>3.4073482542282798E-29</v>
      </c>
      <c r="E33" s="1">
        <f t="shared" si="7"/>
        <v>5.1571197240027702E-4</v>
      </c>
      <c r="F33" s="1">
        <f t="shared" si="7"/>
        <v>3.4737450501748098E-2</v>
      </c>
      <c r="G33" s="1">
        <f t="shared" si="1"/>
        <v>1.4731915411112004</v>
      </c>
      <c r="H33" s="1">
        <f t="shared" si="8"/>
        <v>7.6250178305668506</v>
      </c>
      <c r="I33" s="1">
        <f t="shared" si="5"/>
        <v>0.99195607843506894</v>
      </c>
      <c r="K33" s="1" t="s">
        <v>46</v>
      </c>
      <c r="L33" s="1">
        <v>3.5253162474148302E-2</v>
      </c>
      <c r="M33" s="1">
        <v>3.5253162474148302E-2</v>
      </c>
      <c r="N33" s="1">
        <v>1.4731915411112</v>
      </c>
      <c r="O33" s="1" t="s">
        <v>38</v>
      </c>
      <c r="P33" s="1">
        <v>11</v>
      </c>
      <c r="Q33" s="1">
        <v>4</v>
      </c>
      <c r="R33" s="1">
        <v>0</v>
      </c>
      <c r="S33" s="1">
        <v>7.56368278520657</v>
      </c>
      <c r="T33" s="1">
        <v>176</v>
      </c>
      <c r="U33" s="1">
        <v>264</v>
      </c>
      <c r="V33" s="1">
        <v>528</v>
      </c>
      <c r="W33" s="1">
        <v>1056</v>
      </c>
      <c r="X33" s="1">
        <v>47.52</v>
      </c>
      <c r="Y33" s="1">
        <v>10.1491117207231</v>
      </c>
      <c r="Z33" s="1">
        <v>45.126085791000001</v>
      </c>
      <c r="AA33" s="1">
        <v>3.5253162474148302E-2</v>
      </c>
      <c r="AB33" s="1">
        <v>3.4073482542282798E-29</v>
      </c>
      <c r="AC33" s="1">
        <v>5.1571197240027702E-4</v>
      </c>
      <c r="AD33" s="1">
        <v>3.4737450501748098E-2</v>
      </c>
      <c r="AE33" s="1">
        <v>1.2156353623773301E-9</v>
      </c>
      <c r="AF33" s="1">
        <v>1.8752355693177501E-8</v>
      </c>
      <c r="AG33" s="1">
        <v>-1.0017189454541301E-9</v>
      </c>
      <c r="AH33" s="1">
        <v>-5.1123388827856701E-11</v>
      </c>
      <c r="AI33" s="1">
        <v>8.4523781865122801E-10</v>
      </c>
      <c r="AJ33" s="1">
        <v>3.8788637404359298E-11</v>
      </c>
    </row>
    <row r="34" spans="1:36" x14ac:dyDescent="0.35">
      <c r="A34" s="1">
        <f t="shared" si="2"/>
        <v>8.2609720206577109</v>
      </c>
      <c r="B34" s="1">
        <f t="shared" si="6"/>
        <v>1.0077188449812911</v>
      </c>
      <c r="C34" s="1">
        <f t="shared" si="7"/>
        <v>2.98210243485326E-2</v>
      </c>
      <c r="D34" s="1">
        <f t="shared" si="7"/>
        <v>1.0330274467743399E-28</v>
      </c>
      <c r="E34" s="1">
        <f t="shared" si="7"/>
        <v>3.7521420621292598E-4</v>
      </c>
      <c r="F34" s="1">
        <f t="shared" si="7"/>
        <v>2.9445810142319701E-2</v>
      </c>
      <c r="G34" s="1">
        <f t="shared" si="1"/>
        <v>1.4865495185427611</v>
      </c>
      <c r="H34" s="1">
        <f t="shared" si="8"/>
        <v>8.3182012697092915</v>
      </c>
      <c r="I34" s="1">
        <f t="shared" si="5"/>
        <v>0.99311999707677423</v>
      </c>
      <c r="K34" s="1" t="s">
        <v>47</v>
      </c>
      <c r="L34" s="1">
        <v>2.98210243485326E-2</v>
      </c>
      <c r="M34" s="1">
        <v>2.98210243485326E-2</v>
      </c>
      <c r="N34" s="1">
        <v>1.48654951854276</v>
      </c>
      <c r="O34" s="1" t="s">
        <v>38</v>
      </c>
      <c r="P34" s="1">
        <v>12</v>
      </c>
      <c r="Q34" s="1">
        <v>4</v>
      </c>
      <c r="R34" s="1">
        <v>0</v>
      </c>
      <c r="S34" s="1">
        <v>8.2609720206577109</v>
      </c>
      <c r="T34" s="1">
        <v>192</v>
      </c>
      <c r="U34" s="1">
        <v>288</v>
      </c>
      <c r="V34" s="1">
        <v>576</v>
      </c>
      <c r="W34" s="1">
        <v>1152</v>
      </c>
      <c r="X34" s="1">
        <v>51.84</v>
      </c>
      <c r="Y34" s="1">
        <v>10.1360044133855</v>
      </c>
      <c r="Z34" s="1">
        <v>46.501184500000001</v>
      </c>
      <c r="AA34" s="1">
        <v>2.98210243485326E-2</v>
      </c>
      <c r="AB34" s="1">
        <v>1.0330274467743399E-28</v>
      </c>
      <c r="AC34" s="1">
        <v>3.7521420621292598E-4</v>
      </c>
      <c r="AD34" s="1">
        <v>2.9445810142319701E-2</v>
      </c>
      <c r="AE34" s="1">
        <v>-8.6357341068015002E-10</v>
      </c>
      <c r="AF34" s="1">
        <v>6.2939640457583805E-8</v>
      </c>
      <c r="AG34" s="1">
        <v>-2.2769089612836901E-9</v>
      </c>
      <c r="AH34" s="1">
        <v>-1.6779188854797001E-10</v>
      </c>
      <c r="AI34" s="1">
        <v>4.14852596937166E-10</v>
      </c>
      <c r="AJ34" s="1">
        <v>-2.33455303389727E-10</v>
      </c>
    </row>
    <row r="35" spans="1:36" x14ac:dyDescent="0.35">
      <c r="A35" s="1">
        <f t="shared" si="2"/>
        <v>8.9578142252548307</v>
      </c>
      <c r="B35" s="1">
        <f t="shared" si="6"/>
        <v>1.0066715348922548</v>
      </c>
      <c r="C35" s="1">
        <f t="shared" si="7"/>
        <v>2.55435781363774E-2</v>
      </c>
      <c r="D35" s="1">
        <f t="shared" si="7"/>
        <v>3.3384608620095802E-28</v>
      </c>
      <c r="E35" s="1">
        <f t="shared" si="7"/>
        <v>2.7896729365589097E-4</v>
      </c>
      <c r="F35" s="1">
        <f t="shared" si="7"/>
        <v>2.52646108427215E-2</v>
      </c>
      <c r="G35" s="1">
        <f t="shared" si="1"/>
        <v>1.4972018555057425</v>
      </c>
      <c r="H35" s="1">
        <f t="shared" si="8"/>
        <v>9.0113847088517307</v>
      </c>
      <c r="I35" s="1">
        <f t="shared" si="5"/>
        <v>0.99405524396885658</v>
      </c>
      <c r="K35" s="1" t="s">
        <v>48</v>
      </c>
      <c r="L35" s="1">
        <v>2.55435781363774E-2</v>
      </c>
      <c r="M35" s="1">
        <v>2.55435781363774E-2</v>
      </c>
      <c r="N35" s="1">
        <v>1.49720185550574</v>
      </c>
      <c r="O35" s="1" t="s">
        <v>38</v>
      </c>
      <c r="P35" s="1">
        <v>13</v>
      </c>
      <c r="Q35" s="1">
        <v>4</v>
      </c>
      <c r="R35" s="1">
        <v>0</v>
      </c>
      <c r="S35" s="1">
        <v>8.9578142252548307</v>
      </c>
      <c r="T35" s="1">
        <v>208</v>
      </c>
      <c r="U35" s="1">
        <v>312</v>
      </c>
      <c r="V35" s="1">
        <v>624</v>
      </c>
      <c r="W35" s="1">
        <v>1248</v>
      </c>
      <c r="X35" s="1">
        <v>56.16</v>
      </c>
      <c r="Y35" s="1">
        <v>10.1254701857708</v>
      </c>
      <c r="Z35" s="1">
        <v>47.876283207999997</v>
      </c>
      <c r="AA35" s="1">
        <v>2.55435781363774E-2</v>
      </c>
      <c r="AB35" s="1">
        <v>3.3384608620095802E-28</v>
      </c>
      <c r="AC35" s="1">
        <v>2.7896729365589097E-4</v>
      </c>
      <c r="AD35" s="1">
        <v>2.52646108427215E-2</v>
      </c>
      <c r="AE35" s="1">
        <v>-5.3803030181362104E-10</v>
      </c>
      <c r="AF35" s="1">
        <v>1.18702622529315E-7</v>
      </c>
      <c r="AG35" s="1">
        <v>-2.74364173093446E-9</v>
      </c>
      <c r="AH35" s="1">
        <v>2.6622436890279399E-10</v>
      </c>
      <c r="AI35" s="1">
        <v>-1.3253443925389399E-9</v>
      </c>
      <c r="AJ35" s="1">
        <v>-7.07701625747225E-11</v>
      </c>
    </row>
    <row r="36" spans="1:36" x14ac:dyDescent="0.35">
      <c r="A36" s="1">
        <f t="shared" si="2"/>
        <v>13.8271455106276</v>
      </c>
      <c r="B36" s="1">
        <f t="shared" si="6"/>
        <v>1.0029606531020667</v>
      </c>
      <c r="C36" s="1">
        <f t="shared" si="7"/>
        <v>1.09868809446577E-2</v>
      </c>
      <c r="D36" s="1">
        <f t="shared" si="7"/>
        <v>1.9357146457023101E-24</v>
      </c>
      <c r="E36" s="1">
        <f t="shared" si="7"/>
        <v>5.4050790841124398E-5</v>
      </c>
      <c r="F36" s="1">
        <f t="shared" si="7"/>
        <v>1.09328301538165E-2</v>
      </c>
      <c r="G36" s="1">
        <f t="shared" si="1"/>
        <v>1.5343838036827335</v>
      </c>
      <c r="H36" s="1">
        <f t="shared" si="8"/>
        <v>13.863668782848821</v>
      </c>
      <c r="I36" s="1">
        <f t="shared" si="5"/>
        <v>0.99736554062324367</v>
      </c>
      <c r="K36" s="1" t="s">
        <v>49</v>
      </c>
      <c r="L36" s="1">
        <v>1.09868809446577E-2</v>
      </c>
      <c r="M36" s="1">
        <v>1.09868809446576E-2</v>
      </c>
      <c r="N36" s="1">
        <v>1.53438380368273</v>
      </c>
      <c r="O36" s="1" t="s">
        <v>38</v>
      </c>
      <c r="P36" s="1">
        <v>20</v>
      </c>
      <c r="Q36" s="1">
        <v>4</v>
      </c>
      <c r="R36" s="1">
        <v>0</v>
      </c>
      <c r="S36" s="1">
        <v>13.8271455106276</v>
      </c>
      <c r="T36" s="1">
        <v>320</v>
      </c>
      <c r="U36" s="1">
        <v>480</v>
      </c>
      <c r="V36" s="1">
        <v>960</v>
      </c>
      <c r="W36" s="1">
        <v>1920</v>
      </c>
      <c r="X36" s="1">
        <v>86.4</v>
      </c>
      <c r="Y36" s="1">
        <v>10.0881447805844</v>
      </c>
      <c r="Z36" s="1">
        <v>57.501974165999997</v>
      </c>
      <c r="AA36" s="1">
        <v>1.09868809446577E-2</v>
      </c>
      <c r="AB36" s="1">
        <v>1.9357146457023101E-24</v>
      </c>
      <c r="AC36" s="1">
        <v>5.4050790841124398E-5</v>
      </c>
      <c r="AD36" s="1">
        <v>1.09328301538165E-2</v>
      </c>
      <c r="AE36" s="1">
        <v>1.12079469561036E-9</v>
      </c>
      <c r="AF36" s="1">
        <v>1.0427026517373201E-5</v>
      </c>
      <c r="AG36" s="1">
        <v>5.3937734532013597E-10</v>
      </c>
      <c r="AH36" s="1">
        <v>7.1486549799958998E-10</v>
      </c>
      <c r="AI36" s="1">
        <v>-1.0758728903905899E-9</v>
      </c>
      <c r="AJ36" s="1">
        <v>1.23892538319078E-9</v>
      </c>
    </row>
    <row r="37" spans="1:36" x14ac:dyDescent="0.35">
      <c r="A37" s="1">
        <f t="shared" si="2"/>
        <v>27.708574495451799</v>
      </c>
      <c r="B37" s="1">
        <f t="shared" si="6"/>
        <v>1.0007612862885424</v>
      </c>
      <c r="C37" s="1">
        <f t="shared" si="7"/>
        <v>2.7745728839308099E-3</v>
      </c>
      <c r="D37" s="1">
        <f t="shared" si="7"/>
        <v>2.3157692447582799E-25</v>
      </c>
      <c r="E37" s="1">
        <f t="shared" si="7"/>
        <v>3.5408887912346802E-6</v>
      </c>
      <c r="F37" s="1">
        <f t="shared" si="7"/>
        <v>2.7710319951395699E-3</v>
      </c>
      <c r="G37" s="1">
        <f t="shared" si="1"/>
        <v>1.5560337960401107</v>
      </c>
      <c r="H37" s="1">
        <f t="shared" si="8"/>
        <v>27.727337565697642</v>
      </c>
      <c r="I37" s="1">
        <f t="shared" si="5"/>
        <v>0.99932330068830499</v>
      </c>
      <c r="K37" s="1" t="s">
        <v>50</v>
      </c>
      <c r="L37" s="1">
        <v>2.7745728839308099E-3</v>
      </c>
      <c r="M37" s="1">
        <v>2.77457288393078E-3</v>
      </c>
      <c r="N37" s="1">
        <v>1.5560337960400901</v>
      </c>
      <c r="O37" s="1" t="s">
        <v>38</v>
      </c>
      <c r="P37" s="1">
        <v>40</v>
      </c>
      <c r="Q37" s="1">
        <v>4</v>
      </c>
      <c r="R37" s="1">
        <v>0</v>
      </c>
      <c r="S37" s="1">
        <v>27.708574495451799</v>
      </c>
      <c r="T37" s="1">
        <v>640</v>
      </c>
      <c r="U37" s="1">
        <v>960</v>
      </c>
      <c r="V37" s="1">
        <v>1920</v>
      </c>
      <c r="W37" s="1">
        <v>3840</v>
      </c>
      <c r="X37" s="1">
        <v>172.8</v>
      </c>
      <c r="Y37" s="1">
        <v>10.066022745415999</v>
      </c>
      <c r="Z37" s="1">
        <v>85.003948332999997</v>
      </c>
      <c r="AA37" s="1">
        <v>2.7745728839308099E-3</v>
      </c>
      <c r="AB37" s="1">
        <v>2.3157692447582799E-25</v>
      </c>
      <c r="AC37" s="1">
        <v>3.5408887912346802E-6</v>
      </c>
      <c r="AD37" s="1">
        <v>2.7710319951395699E-3</v>
      </c>
      <c r="AE37" s="1">
        <v>-8.5328328261995398E-10</v>
      </c>
      <c r="AF37" s="1">
        <v>3.6104194042909701E-6</v>
      </c>
      <c r="AG37" s="1">
        <v>-1.07769964931572E-9</v>
      </c>
      <c r="AH37" s="1">
        <v>-1.57242867323186E-11</v>
      </c>
      <c r="AI37" s="1">
        <v>2.2398251750343501E-9</v>
      </c>
      <c r="AJ37" s="1">
        <v>-3.1980140808208397E-11</v>
      </c>
    </row>
    <row r="38" spans="1:36" x14ac:dyDescent="0.35">
      <c r="A38" s="1">
        <f t="shared" si="2"/>
        <v>55.445228822851597</v>
      </c>
      <c r="B38" s="1">
        <f t="shared" si="6"/>
        <v>1.0001916924558722</v>
      </c>
      <c r="C38" s="1">
        <f t="shared" si="7"/>
        <v>6.9541800844306195E-4</v>
      </c>
      <c r="D38" s="1">
        <f t="shared" si="7"/>
        <v>2.88179691958566E-27</v>
      </c>
      <c r="E38" s="1">
        <f t="shared" si="7"/>
        <v>2.23979401723217E-7</v>
      </c>
      <c r="F38" s="1">
        <f t="shared" si="7"/>
        <v>6.9519402904133899E-4</v>
      </c>
      <c r="G38" s="1">
        <f t="shared" si="1"/>
        <v>1.5615964534603308</v>
      </c>
      <c r="H38" s="1">
        <f t="shared" si="8"/>
        <v>55.454675131395284</v>
      </c>
      <c r="I38" s="1">
        <f t="shared" si="5"/>
        <v>0.9998296571295151</v>
      </c>
      <c r="K38" s="1" t="s">
        <v>51</v>
      </c>
      <c r="L38" s="1">
        <v>6.9541800844306195E-4</v>
      </c>
      <c r="M38" s="1">
        <v>6.9541800844303398E-4</v>
      </c>
      <c r="N38" s="1">
        <v>1.56159645346027</v>
      </c>
      <c r="O38" s="1" t="s">
        <v>38</v>
      </c>
      <c r="P38" s="1">
        <v>80</v>
      </c>
      <c r="Q38" s="1">
        <v>4</v>
      </c>
      <c r="R38" s="1">
        <v>0</v>
      </c>
      <c r="S38" s="1">
        <v>55.445228822851597</v>
      </c>
      <c r="T38" s="1">
        <v>1280</v>
      </c>
      <c r="U38" s="1">
        <v>1920</v>
      </c>
      <c r="V38" s="1">
        <v>3840</v>
      </c>
      <c r="W38" s="1">
        <v>7680</v>
      </c>
      <c r="X38" s="1">
        <v>345.6</v>
      </c>
      <c r="Y38" s="1">
        <v>10.0602935624891</v>
      </c>
      <c r="Z38" s="1">
        <v>140.007896665</v>
      </c>
      <c r="AA38" s="1">
        <v>6.9541800844306195E-4</v>
      </c>
      <c r="AB38" s="1">
        <v>2.88179691958566E-27</v>
      </c>
      <c r="AC38" s="1">
        <v>2.23979401723217E-7</v>
      </c>
      <c r="AD38" s="1">
        <v>6.9519402904133899E-4</v>
      </c>
      <c r="AE38" s="1">
        <v>5.8098565287988697E-9</v>
      </c>
      <c r="AF38" s="1">
        <v>2.96566723172202E-7</v>
      </c>
      <c r="AG38" s="1">
        <v>6.61426848947583E-9</v>
      </c>
      <c r="AH38" s="1">
        <v>8.6069958634588197E-11</v>
      </c>
      <c r="AI38" s="1">
        <v>5.5195410166630497E-9</v>
      </c>
      <c r="AJ38" s="1">
        <v>1.67630759698498E-12</v>
      </c>
    </row>
    <row r="39" spans="1:36" x14ac:dyDescent="0.35">
      <c r="A39" s="1">
        <f t="shared" si="2"/>
        <v>110.90461893461401</v>
      </c>
      <c r="B39" s="1">
        <f t="shared" si="6"/>
        <v>1.0000480096219142</v>
      </c>
      <c r="C39" s="1">
        <f t="shared" si="7"/>
        <v>1.7396597496389799E-4</v>
      </c>
      <c r="D39" s="1">
        <f t="shared" si="7"/>
        <v>8.82642397934197E-24</v>
      </c>
      <c r="E39" s="1">
        <f t="shared" si="7"/>
        <v>1.40410325354576E-8</v>
      </c>
      <c r="F39" s="1">
        <f t="shared" si="7"/>
        <v>1.7395193393136301E-4</v>
      </c>
      <c r="G39" s="1">
        <f t="shared" si="1"/>
        <v>1.5629968544884383</v>
      </c>
      <c r="H39" s="1">
        <f t="shared" si="8"/>
        <v>110.90935026279057</v>
      </c>
      <c r="I39" s="1">
        <f t="shared" si="5"/>
        <v>0.99995734058341024</v>
      </c>
      <c r="K39" s="1" t="s">
        <v>52</v>
      </c>
      <c r="L39" s="1">
        <v>1.7396597496389799E-4</v>
      </c>
      <c r="M39" s="1">
        <v>1.7396597496387099E-4</v>
      </c>
      <c r="N39" s="1">
        <v>1.56299685448821</v>
      </c>
      <c r="O39" s="1" t="s">
        <v>38</v>
      </c>
      <c r="P39" s="1">
        <v>160</v>
      </c>
      <c r="Q39" s="1">
        <v>4</v>
      </c>
      <c r="R39" s="1">
        <v>0</v>
      </c>
      <c r="S39" s="1">
        <v>110.90461893461401</v>
      </c>
      <c r="T39" s="1">
        <v>2560</v>
      </c>
      <c r="U39" s="1">
        <v>3840</v>
      </c>
      <c r="V39" s="1">
        <v>7680</v>
      </c>
      <c r="W39" s="1">
        <v>15360</v>
      </c>
      <c r="X39" s="1">
        <v>691.2</v>
      </c>
      <c r="Y39" s="1">
        <v>10.0588483480363</v>
      </c>
      <c r="Z39" s="1">
        <v>250.01579333000001</v>
      </c>
      <c r="AA39" s="1">
        <v>1.7396597496389799E-4</v>
      </c>
      <c r="AB39" s="1">
        <v>8.82642397934197E-24</v>
      </c>
      <c r="AC39" s="1">
        <v>1.40410325354576E-8</v>
      </c>
      <c r="AD39" s="1">
        <v>1.7395193393136301E-4</v>
      </c>
      <c r="AE39" s="1">
        <v>-1.1601687992691201E-6</v>
      </c>
      <c r="AF39" s="1">
        <v>6.6047026729298397E-6</v>
      </c>
      <c r="AG39" s="1">
        <v>1.76183325123291E-6</v>
      </c>
      <c r="AH39" s="1">
        <v>-1.6918831982187399E-7</v>
      </c>
      <c r="AI39" s="1">
        <v>-9.0243342266424002E-8</v>
      </c>
      <c r="AJ39" s="1">
        <v>-2.9368665477903199E-7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D10" sqref="D10"/>
    </sheetView>
  </sheetViews>
  <sheetFormatPr defaultColWidth="67" defaultRowHeight="14.5" x14ac:dyDescent="0.35"/>
  <cols>
    <col min="1" max="1" width="11.81640625" bestFit="1" customWidth="1"/>
    <col min="2" max="2" width="15.6328125" bestFit="1" customWidth="1"/>
    <col min="3" max="3" width="16.7265625" bestFit="1" customWidth="1"/>
    <col min="4" max="4" width="20.08984375" bestFit="1" customWidth="1"/>
    <col min="5" max="5" width="20.1796875" bestFit="1" customWidth="1"/>
    <col min="6" max="6" width="20.453125" bestFit="1" customWidth="1"/>
    <col min="7" max="7" width="11.90625" bestFit="1" customWidth="1"/>
    <col min="8" max="8" width="16.453125" bestFit="1" customWidth="1"/>
    <col min="9" max="9" width="18.08984375" bestFit="1" customWidth="1"/>
    <col min="10" max="10" width="11.81640625" bestFit="1" customWidth="1"/>
    <col min="11" max="11" width="15.6328125" bestFit="1" customWidth="1"/>
    <col min="12" max="12" width="16.7265625" bestFit="1" customWidth="1"/>
    <col min="13" max="13" width="20.08984375" bestFit="1" customWidth="1"/>
    <col min="14" max="14" width="20.1796875" bestFit="1" customWidth="1"/>
    <col min="15" max="15" width="20.453125" bestFit="1" customWidth="1"/>
    <col min="16" max="16" width="11.90625" bestFit="1" customWidth="1"/>
    <col min="17" max="17" width="16.453125" bestFit="1" customWidth="1"/>
    <col min="18" max="18" width="18.08984375" bestFit="1" customWidth="1"/>
  </cols>
  <sheetData>
    <row r="1" spans="1:18" x14ac:dyDescent="0.35">
      <c r="A1" s="1" t="str">
        <f>"kb_x0.1_x_"&amp;kb_x0.1!A10</f>
        <v>kb_x0.1_x_r</v>
      </c>
      <c r="B1" s="1" t="str">
        <f>"kb_x0.1_x_"&amp;kb_x0.1!B10</f>
        <v>kb_x0.1_x_L_norm</v>
      </c>
      <c r="C1" s="1" t="str">
        <f>"kb_x0.1_x_"&amp;kb_x0.1!C10</f>
        <v>kb_x0.1_x_pe_atom</v>
      </c>
      <c r="D1" s="1" t="str">
        <f>"kb_x0.1_x_"&amp;kb_x0.1!D10</f>
        <v>kb_x0.1_x_ebond_atom</v>
      </c>
      <c r="E1" s="1" t="str">
        <f>"kb_x0.1_x_"&amp;kb_x0.1!E10</f>
        <v>kb_x0.1_x_eangle_atom</v>
      </c>
      <c r="F1" s="1" t="str">
        <f>"kb_x0.1_x_"&amp;kb_x0.1!F10</f>
        <v>kb_x0.1_x_edihed_atom</v>
      </c>
      <c r="G1" s="1" t="str">
        <f>"kb_x0.1_x_"&amp;kb_x0.1!G10</f>
        <v>kb_x0.1_x_bm</v>
      </c>
      <c r="H1" s="1" t="str">
        <f>"kb_x0.1_x_"&amp;kb_x0.1!H10</f>
        <v>kb_x0.1_x_r_theory</v>
      </c>
      <c r="I1" s="1" t="str">
        <f>"kb_x0.1_x_"&amp;kb_x0.1!I10</f>
        <v>kb_x0.1_x_r/r_theory</v>
      </c>
      <c r="J1" s="1" t="str">
        <f>"kb_x0.1_y_"&amp;kb_x0.1!A10</f>
        <v>kb_x0.1_y_r</v>
      </c>
      <c r="K1" s="1" t="str">
        <f>"kb_x0.1_y_"&amp;kb_x0.1!B10</f>
        <v>kb_x0.1_y_L_norm</v>
      </c>
      <c r="L1" s="1" t="str">
        <f>"kb_x0.1_y_"&amp;kb_x0.1!C10</f>
        <v>kb_x0.1_y_pe_atom</v>
      </c>
      <c r="M1" s="1" t="str">
        <f>"kb_x0.1_y_"&amp;kb_x0.1!D10</f>
        <v>kb_x0.1_y_ebond_atom</v>
      </c>
      <c r="N1" s="1" t="str">
        <f>"kb_x0.1_y_"&amp;kb_x0.1!E10</f>
        <v>kb_x0.1_y_eangle_atom</v>
      </c>
      <c r="O1" s="1" t="str">
        <f>"kb_x0.1_y_"&amp;kb_x0.1!F10</f>
        <v>kb_x0.1_y_edihed_atom</v>
      </c>
      <c r="P1" s="1" t="str">
        <f>"kb_x0.1_y_"&amp;kb_x0.1!G10</f>
        <v>kb_x0.1_y_bm</v>
      </c>
      <c r="Q1" s="1" t="str">
        <f>"kb_x0.1_y_"&amp;kb_x0.1!H10</f>
        <v>kb_x0.1_y_r_theory</v>
      </c>
      <c r="R1" s="1" t="str">
        <f>"kb_x0.1_y_"&amp;kb_x0.1!I10</f>
        <v>kb_x0.1_y_r/r_theory</v>
      </c>
    </row>
    <row r="2" spans="1:18" x14ac:dyDescent="0.35">
      <c r="A2" s="1">
        <f>kb_x0.1!A11</f>
        <v>1.95034588669702</v>
      </c>
      <c r="B2" s="1">
        <f>kb_x0.1!B11</f>
        <v>1.0382449934365801</v>
      </c>
      <c r="C2" s="1">
        <f>kb_x0.1!C11</f>
        <v>0.33351484654086999</v>
      </c>
      <c r="D2" s="1">
        <f>kb_x0.1!D11</f>
        <v>7.9676646245673195E-29</v>
      </c>
      <c r="E2" s="1">
        <f>kb_x0.1!E11</f>
        <v>2.6161427652972798E-2</v>
      </c>
      <c r="F2" s="1">
        <f>kb_x0.1!F11</f>
        <v>0.30735341888789702</v>
      </c>
      <c r="G2" s="1">
        <f>kb_x0.1!G11</f>
        <v>0.92668678475487265</v>
      </c>
      <c r="H2" s="1">
        <f>kb_x0.1!H11</f>
        <v>2.0010482259333942</v>
      </c>
      <c r="I2" s="1">
        <f>kb_x0.1!I11</f>
        <v>0.97466211029835426</v>
      </c>
      <c r="J2" s="1">
        <f>kb_x0.1!A25</f>
        <v>2.0024786620205801</v>
      </c>
      <c r="K2" s="1">
        <f>kb_x0.1!B25</f>
        <v>1.0482034903255284</v>
      </c>
      <c r="L2" s="1">
        <f>kb_x0.1!C25</f>
        <v>0.31819810283134797</v>
      </c>
      <c r="M2" s="1">
        <f>kb_x0.1!D25</f>
        <v>8.7250571184503398E-29</v>
      </c>
      <c r="N2" s="1">
        <f>kb_x0.1!E25</f>
        <v>2.1403533208986102E-2</v>
      </c>
      <c r="O2" s="1">
        <f>kb_x0.1!F25</f>
        <v>0.296794569622362</v>
      </c>
      <c r="P2" s="1">
        <f>kb_x0.1!G25</f>
        <v>0.93202572767304548</v>
      </c>
      <c r="Q2" s="1">
        <f>kb_x0.1!H25</f>
        <v>2.0795503174273229</v>
      </c>
      <c r="R2" s="1">
        <f>kb_x0.1!I25</f>
        <v>0.96293830701721583</v>
      </c>
    </row>
    <row r="3" spans="1:18" x14ac:dyDescent="0.35">
      <c r="A3" s="1">
        <f>kb_x0.1!A12</f>
        <v>2.3214100188578901</v>
      </c>
      <c r="B3" s="1">
        <f>kb_x0.1!B12</f>
        <v>1.0407836821854572</v>
      </c>
      <c r="C3" s="1">
        <f>kb_x0.1!C12</f>
        <v>0.25618179009821301</v>
      </c>
      <c r="D3" s="1">
        <f>kb_x0.1!D12</f>
        <v>3.6977459474619597E-27</v>
      </c>
      <c r="E3" s="1">
        <f>kb_x0.1!E12</f>
        <v>2.0830998318856701E-2</v>
      </c>
      <c r="F3" s="1">
        <f>kb_x0.1!F12</f>
        <v>0.235350791779356</v>
      </c>
      <c r="G3" s="1">
        <f>kb_x0.1!G12</f>
        <v>1.0084316917742195</v>
      </c>
      <c r="H3" s="1">
        <f>kb_x0.1!H12</f>
        <v>2.4012578711200732</v>
      </c>
      <c r="I3" s="1">
        <f>kb_x0.1!I12</f>
        <v>0.96674748962928425</v>
      </c>
      <c r="J3" s="1">
        <f>kb_x0.1!A26</f>
        <v>2.6804981359357698</v>
      </c>
      <c r="K3" s="1">
        <f>kb_x0.1!B26</f>
        <v>1.0389254534532397</v>
      </c>
      <c r="L3" s="1">
        <f>kb_x0.1!C26</f>
        <v>0.211890425797644</v>
      </c>
      <c r="M3" s="1">
        <f>kb_x0.1!D26</f>
        <v>2.4312566950500198E-28</v>
      </c>
      <c r="N3" s="1">
        <f>kb_x0.1!E26</f>
        <v>1.18175222719913E-2</v>
      </c>
      <c r="O3" s="1">
        <f>kb_x0.1!F26</f>
        <v>0.20007290352565299</v>
      </c>
      <c r="P3" s="1">
        <f>kb_x0.1!G26</f>
        <v>1.1120821592365089</v>
      </c>
      <c r="Q3" s="1">
        <f>kb_x0.1!H26</f>
        <v>2.7727337565697634</v>
      </c>
      <c r="R3" s="1">
        <f>kb_x0.1!I26</f>
        <v>0.96673477198614943</v>
      </c>
    </row>
    <row r="4" spans="1:18" x14ac:dyDescent="0.35">
      <c r="A4" s="1">
        <f>kb_x0.1!A13</f>
        <v>2.7056650050378801</v>
      </c>
      <c r="B4" s="1">
        <f>kb_x0.1!B13</f>
        <v>1.0390957756380517</v>
      </c>
      <c r="C4" s="1">
        <f>kb_x0.1!C13</f>
        <v>0.20174974232373299</v>
      </c>
      <c r="D4" s="1">
        <f>kb_x0.1!D13</f>
        <v>3.56467714786906E-25</v>
      </c>
      <c r="E4" s="1">
        <f>kb_x0.1!E13</f>
        <v>1.60506802191701E-2</v>
      </c>
      <c r="F4" s="1">
        <f>kb_x0.1!F13</f>
        <v>0.185699062104563</v>
      </c>
      <c r="G4" s="1">
        <f>kb_x0.1!G13</f>
        <v>1.0788363190406878</v>
      </c>
      <c r="H4" s="1">
        <f>kb_x0.1!H13</f>
        <v>2.8014675163067517</v>
      </c>
      <c r="I4" s="1">
        <f>kb_x0.1!I13</f>
        <v>0.96580274063103522</v>
      </c>
      <c r="J4" s="1">
        <f>kb_x0.1!A27</f>
        <v>3.3730039900060098</v>
      </c>
      <c r="K4" s="1">
        <f>kb_x0.1!B27</f>
        <v>1.0304859156646009</v>
      </c>
      <c r="L4" s="1">
        <f>kb_x0.1!C27</f>
        <v>0.14798975190534699</v>
      </c>
      <c r="M4" s="1">
        <f>kb_x0.1!D27</f>
        <v>1.6473348564306901E-28</v>
      </c>
      <c r="N4" s="1">
        <f>kb_x0.1!E27</f>
        <v>6.6922557443400499E-3</v>
      </c>
      <c r="O4" s="1">
        <f>kb_x0.1!F27</f>
        <v>0.14129749616100701</v>
      </c>
      <c r="P4" s="1">
        <f>kb_x0.1!G27</f>
        <v>1.2298718825733872</v>
      </c>
      <c r="Q4" s="1">
        <f>kb_x0.1!H27</f>
        <v>3.4659171957122052</v>
      </c>
      <c r="R4" s="1">
        <f>kb_x0.1!I27</f>
        <v>0.97319231809082418</v>
      </c>
    </row>
    <row r="5" spans="1:18" x14ac:dyDescent="0.35">
      <c r="A5" s="1">
        <f>kb_x0.1!A14</f>
        <v>3.0970979441890401</v>
      </c>
      <c r="B5" s="1">
        <f>kb_x0.1!B14</f>
        <v>1.03615178547752</v>
      </c>
      <c r="C5" s="1">
        <f>kb_x0.1!C14</f>
        <v>0.16251835048914101</v>
      </c>
      <c r="D5" s="1">
        <f>kb_x0.1!D14</f>
        <v>2.6595502345558601E-25</v>
      </c>
      <c r="E5" s="1">
        <f>kb_x0.1!E14</f>
        <v>1.2317714212705E-2</v>
      </c>
      <c r="F5" s="1">
        <f>kb_x0.1!F14</f>
        <v>0.15020063627643601</v>
      </c>
      <c r="G5" s="1">
        <f>kb_x0.1!G14</f>
        <v>1.1386934076259603</v>
      </c>
      <c r="H5" s="1">
        <f>kb_x0.1!H14</f>
        <v>3.2016771614934307</v>
      </c>
      <c r="I5" s="1">
        <f>kb_x0.1!I14</f>
        <v>0.96733611415849019</v>
      </c>
      <c r="J5" s="1">
        <f>kb_x0.1!A28</f>
        <v>4.0705351521644904</v>
      </c>
      <c r="K5" s="1">
        <f>kb_x0.1!B28</f>
        <v>1.0239868589458019</v>
      </c>
      <c r="L5" s="1">
        <f>kb_x0.1!C28</f>
        <v>0.108192460031037</v>
      </c>
      <c r="M5" s="1">
        <f>kb_x0.1!D28</f>
        <v>4.2203371514310597E-29</v>
      </c>
      <c r="N5" s="1">
        <f>kb_x0.1!E28</f>
        <v>3.9559745954030499E-3</v>
      </c>
      <c r="O5" s="1">
        <f>kb_x0.1!F28</f>
        <v>0.104236485435634</v>
      </c>
      <c r="P5" s="1">
        <f>kb_x0.1!G28</f>
        <v>1.3094669318169749</v>
      </c>
      <c r="Q5" s="1">
        <f>kb_x0.1!H28</f>
        <v>4.1591006348546458</v>
      </c>
      <c r="R5" s="1">
        <f>kb_x0.1!I28</f>
        <v>0.97870561679899082</v>
      </c>
    </row>
    <row r="6" spans="1:18" x14ac:dyDescent="0.35">
      <c r="A6" s="1">
        <f>kb_x0.1!A15</f>
        <v>3.4928046466117402</v>
      </c>
      <c r="B6" s="1">
        <f>kb_x0.1!B15</f>
        <v>1.0329521367472601</v>
      </c>
      <c r="C6" s="1">
        <f>kb_x0.1!C15</f>
        <v>0.13347823466175701</v>
      </c>
      <c r="D6" s="1">
        <f>kb_x0.1!D15</f>
        <v>6.5815825615775397E-25</v>
      </c>
      <c r="E6" s="1">
        <f>kb_x0.1!E15</f>
        <v>9.5035392048593396E-3</v>
      </c>
      <c r="F6" s="1">
        <f>kb_x0.1!F15</f>
        <v>0.123974695456898</v>
      </c>
      <c r="G6" s="1">
        <f>kb_x0.1!G15</f>
        <v>1.1894702031719746</v>
      </c>
      <c r="H6" s="1">
        <f>kb_x0.1!H15</f>
        <v>3.6018868066801097</v>
      </c>
      <c r="I6" s="1">
        <f>kb_x0.1!I15</f>
        <v>0.96971527259933199</v>
      </c>
      <c r="J6" s="1">
        <f>kb_x0.1!A29</f>
        <v>4.7695649589681501</v>
      </c>
      <c r="K6" s="1">
        <f>kb_x0.1!B29</f>
        <v>1.0191382448882578</v>
      </c>
      <c r="L6" s="1">
        <f>kb_x0.1!C29</f>
        <v>8.2141292289461501E-2</v>
      </c>
      <c r="M6" s="1">
        <f>kb_x0.1!D29</f>
        <v>4.6601099561441699E-29</v>
      </c>
      <c r="N6" s="1">
        <f>kb_x0.1!E29</f>
        <v>2.4452666935458299E-3</v>
      </c>
      <c r="O6" s="1">
        <f>kb_x0.1!F29</f>
        <v>7.9696025595915598E-2</v>
      </c>
      <c r="P6" s="1">
        <f>kb_x0.1!G29</f>
        <v>1.3649400844127155</v>
      </c>
      <c r="Q6" s="1">
        <f>kb_x0.1!H29</f>
        <v>4.8522840739970858</v>
      </c>
      <c r="R6" s="1">
        <f>kb_x0.1!I29</f>
        <v>0.98295254074834171</v>
      </c>
    </row>
    <row r="7" spans="1:18" x14ac:dyDescent="0.35">
      <c r="A7" s="1">
        <f>kb_x0.1!A16</f>
        <v>3.8911855910463302</v>
      </c>
      <c r="B7" s="1">
        <f>kb_x0.1!B16</f>
        <v>1.0298660069669412</v>
      </c>
      <c r="C7" s="1">
        <f>kb_x0.1!C16</f>
        <v>0.111447530256664</v>
      </c>
      <c r="D7" s="1">
        <f>kb_x0.1!D16</f>
        <v>4.3323556359117004E-25</v>
      </c>
      <c r="E7" s="1">
        <f>kb_x0.1!E16</f>
        <v>7.3957091386713499E-3</v>
      </c>
      <c r="F7" s="1">
        <f>kb_x0.1!F16</f>
        <v>0.10405182111799199</v>
      </c>
      <c r="G7" s="1">
        <f>kb_x0.1!G16</f>
        <v>1.2326190051926866</v>
      </c>
      <c r="H7" s="1">
        <f>kb_x0.1!H16</f>
        <v>4.0020964518667883</v>
      </c>
      <c r="I7" s="1">
        <f>kb_x0.1!I16</f>
        <v>0.97228680963730307</v>
      </c>
      <c r="J7" s="1">
        <f>kb_x0.1!A30</f>
        <v>5.4687457394346799</v>
      </c>
      <c r="K7" s="1">
        <f>kb_x0.1!B30</f>
        <v>1.0155145495741114</v>
      </c>
      <c r="L7" s="1">
        <f>kb_x0.1!C30</f>
        <v>6.4302151728088397E-2</v>
      </c>
      <c r="M7" s="1">
        <f>kb_x0.1!D30</f>
        <v>4.9688169230139399E-29</v>
      </c>
      <c r="N7" s="1">
        <f>kb_x0.1!E30</f>
        <v>1.5751997751502201E-3</v>
      </c>
      <c r="O7" s="1">
        <f>kb_x0.1!F30</f>
        <v>6.2726951952938204E-2</v>
      </c>
      <c r="P7" s="1">
        <f>kb_x0.1!G30</f>
        <v>1.4047385170846507</v>
      </c>
      <c r="Q7" s="1">
        <f>kb_x0.1!H30</f>
        <v>5.5454675131395268</v>
      </c>
      <c r="R7" s="1">
        <f>kb_x0.1!I30</f>
        <v>0.98616495840556972</v>
      </c>
    </row>
    <row r="8" spans="1:18" x14ac:dyDescent="0.35">
      <c r="A8" s="1">
        <f>kb_x0.1!A17</f>
        <v>4.2912862201116901</v>
      </c>
      <c r="B8" s="1">
        <f>kb_x0.1!B17</f>
        <v>1.0270256103065094</v>
      </c>
      <c r="C8" s="1">
        <f>kb_x0.1!C17</f>
        <v>9.4369772401790494E-2</v>
      </c>
      <c r="D8" s="1">
        <f>kb_x0.1!D17</f>
        <v>1.38360954861785E-25</v>
      </c>
      <c r="E8" s="1">
        <f>kb_x0.1!E17</f>
        <v>5.8110656198449503E-3</v>
      </c>
      <c r="F8" s="1">
        <f>kb_x0.1!F17</f>
        <v>8.8558706781945606E-2</v>
      </c>
      <c r="G8" s="1">
        <f>kb_x0.1!G17</f>
        <v>1.2694113951459218</v>
      </c>
      <c r="H8" s="1">
        <f>kb_x0.1!H17</f>
        <v>4.4023060970534669</v>
      </c>
      <c r="I8" s="1">
        <f>kb_x0.1!I17</f>
        <v>0.97478142716698324</v>
      </c>
      <c r="J8" s="1">
        <f>kb_x0.1!A31</f>
        <v>6.1675758124475299</v>
      </c>
      <c r="K8" s="1">
        <f>kb_x0.1!B31</f>
        <v>1.0127728809123524</v>
      </c>
      <c r="L8" s="1">
        <f>kb_x0.1!C31</f>
        <v>5.161098341341E-2</v>
      </c>
      <c r="M8" s="1">
        <f>kb_x0.1!D31</f>
        <v>5.0596328120901699E-29</v>
      </c>
      <c r="N8" s="1">
        <f>kb_x0.1!E31</f>
        <v>1.0526721924498099E-3</v>
      </c>
      <c r="O8" s="1">
        <f>kb_x0.1!F31</f>
        <v>5.0558311220960203E-2</v>
      </c>
      <c r="P8" s="1">
        <f>kb_x0.1!G31</f>
        <v>1.4340544724665525</v>
      </c>
      <c r="Q8" s="1">
        <f>kb_x0.1!H31</f>
        <v>6.2386509522819686</v>
      </c>
      <c r="R8" s="1">
        <f>kb_x0.1!I31</f>
        <v>0.98860729020134697</v>
      </c>
    </row>
    <row r="9" spans="1:18" x14ac:dyDescent="0.35">
      <c r="A9" s="1">
        <f>kb_x0.1!A18</f>
        <v>4.6925058198507701</v>
      </c>
      <c r="B9" s="1">
        <f>kb_x0.1!B18</f>
        <v>1.0244666737739623</v>
      </c>
      <c r="C9" s="1">
        <f>kb_x0.1!C18</f>
        <v>8.0880668149262397E-2</v>
      </c>
      <c r="D9" s="1">
        <f>kb_x0.1!D18</f>
        <v>7.6835895469051404E-27</v>
      </c>
      <c r="E9" s="1">
        <f>kb_x0.1!E18</f>
        <v>4.6106163693883599E-3</v>
      </c>
      <c r="F9" s="1">
        <f>kb_x0.1!F18</f>
        <v>7.6270051779874101E-2</v>
      </c>
      <c r="G9" s="1">
        <f>kb_x0.1!G18</f>
        <v>1.3009149089872696</v>
      </c>
      <c r="H9" s="1">
        <f>kb_x0.1!H18</f>
        <v>4.8025157422401463</v>
      </c>
      <c r="I9" s="1">
        <f>kb_x0.1!I18</f>
        <v>0.97709327188211115</v>
      </c>
      <c r="J9" s="1">
        <f>kb_x0.1!A32</f>
        <v>6.86589515027599</v>
      </c>
      <c r="K9" s="1">
        <f>kb_x0.1!B32</f>
        <v>1.0106663254930717</v>
      </c>
      <c r="L9" s="1">
        <f>kb_x0.1!C32</f>
        <v>4.2288424432671001E-2</v>
      </c>
      <c r="M9" s="1">
        <f>kb_x0.1!D32</f>
        <v>3.25737608014435E-26</v>
      </c>
      <c r="N9" s="1">
        <f>kb_x0.1!E32</f>
        <v>7.2650266110523996E-4</v>
      </c>
      <c r="O9" s="1">
        <f>kb_x0.1!F32</f>
        <v>4.1561921771565799E-2</v>
      </c>
      <c r="P9" s="1">
        <f>kb_x0.1!G32</f>
        <v>1.4561642327102828</v>
      </c>
      <c r="Q9" s="1">
        <f>kb_x0.1!H32</f>
        <v>6.9318343914244105</v>
      </c>
      <c r="R9" s="1">
        <f>kb_x0.1!I32</f>
        <v>0.99048747598038467</v>
      </c>
    </row>
    <row r="10" spans="1:18" x14ac:dyDescent="0.35">
      <c r="A10" s="1">
        <f>kb_x0.1!A19</f>
        <v>5.0944523133141901</v>
      </c>
      <c r="B10" s="1">
        <f>kb_x0.1!B19</f>
        <v>1.0221846275234068</v>
      </c>
      <c r="C10" s="1">
        <f>kb_x0.1!C19</f>
        <v>7.0050652245468303E-2</v>
      </c>
      <c r="D10" s="1">
        <f>kb_x0.1!D19</f>
        <v>6.4130766105422103E-28</v>
      </c>
      <c r="E10" s="1">
        <f>kb_x0.1!E19</f>
        <v>3.6929077332184101E-3</v>
      </c>
      <c r="F10" s="1">
        <f>kb_x0.1!F19</f>
        <v>6.6357744512249905E-2</v>
      </c>
      <c r="G10" s="1">
        <f>kb_x0.1!G19</f>
        <v>1.3280111057278086</v>
      </c>
      <c r="H10" s="1">
        <f>kb_x0.1!H19</f>
        <v>5.2027253874268258</v>
      </c>
      <c r="I10" s="1">
        <f>kb_x0.1!I19</f>
        <v>0.97918916220827379</v>
      </c>
      <c r="J10" s="1">
        <f>kb_x0.1!A33</f>
        <v>7.56368278520657</v>
      </c>
      <c r="K10" s="1">
        <f>kb_x0.1!B33</f>
        <v>1.0090219699674658</v>
      </c>
      <c r="L10" s="1">
        <f>kb_x0.1!C33</f>
        <v>3.5253162474148302E-2</v>
      </c>
      <c r="M10" s="1">
        <f>kb_x0.1!D33</f>
        <v>3.4073482542282798E-29</v>
      </c>
      <c r="N10" s="1">
        <f>kb_x0.1!E33</f>
        <v>5.1571197240027702E-4</v>
      </c>
      <c r="O10" s="1">
        <f>kb_x0.1!F33</f>
        <v>3.4737450501748098E-2</v>
      </c>
      <c r="P10" s="1">
        <f>kb_x0.1!G33</f>
        <v>1.4731915411112004</v>
      </c>
      <c r="Q10" s="1">
        <f>kb_x0.1!H33</f>
        <v>7.6250178305668506</v>
      </c>
      <c r="R10" s="1">
        <f>kb_x0.1!I33</f>
        <v>0.99195607843506894</v>
      </c>
    </row>
    <row r="11" spans="1:18" x14ac:dyDescent="0.35">
      <c r="A11" s="1">
        <f>kb_x0.1!A20</f>
        <v>7.9141253069346602</v>
      </c>
      <c r="B11" s="1">
        <f>kb_x0.1!B20</f>
        <v>1.0119782740124168</v>
      </c>
      <c r="C11" s="1">
        <f>kb_x0.1!C20</f>
        <v>3.1504081785319701E-2</v>
      </c>
      <c r="D11" s="1">
        <f>kb_x0.1!D20</f>
        <v>2.2425357249865901E-28</v>
      </c>
      <c r="E11" s="1">
        <f>kb_x0.1!E20</f>
        <v>9.7851643422950502E-4</v>
      </c>
      <c r="F11" s="1">
        <f>kb_x0.1!F20</f>
        <v>3.05255653510902E-2</v>
      </c>
      <c r="G11" s="1">
        <f>kb_x0.1!G20</f>
        <v>1.4413424967889268</v>
      </c>
      <c r="H11" s="1">
        <f>kb_x0.1!H20</f>
        <v>8.0041929037335766</v>
      </c>
      <c r="I11" s="1">
        <f>kb_x0.1!I20</f>
        <v>0.98874744800854264</v>
      </c>
      <c r="J11" s="1">
        <f>kb_x0.1!A34</f>
        <v>8.2609720206577109</v>
      </c>
      <c r="K11" s="1">
        <f>kb_x0.1!B34</f>
        <v>1.0077188449812911</v>
      </c>
      <c r="L11" s="1">
        <f>kb_x0.1!C34</f>
        <v>2.98210243485326E-2</v>
      </c>
      <c r="M11" s="1">
        <f>kb_x0.1!D34</f>
        <v>1.0330274467743399E-28</v>
      </c>
      <c r="N11" s="1">
        <f>kb_x0.1!E34</f>
        <v>3.7521420621292598E-4</v>
      </c>
      <c r="O11" s="1">
        <f>kb_x0.1!F34</f>
        <v>2.9445810142319701E-2</v>
      </c>
      <c r="P11" s="1">
        <f>kb_x0.1!G34</f>
        <v>1.4865495185427611</v>
      </c>
      <c r="Q11" s="1">
        <f>kb_x0.1!H34</f>
        <v>8.3182012697092915</v>
      </c>
      <c r="R11" s="1">
        <f>kb_x0.1!I34</f>
        <v>0.99311999707677423</v>
      </c>
    </row>
    <row r="12" spans="1:18" x14ac:dyDescent="0.35">
      <c r="A12" s="1">
        <f>kb_x0.1!A21</f>
        <v>15.9548668069977</v>
      </c>
      <c r="B12" s="1">
        <f>kb_x0.1!B21</f>
        <v>1.0035736927527301</v>
      </c>
      <c r="C12" s="1">
        <f>kb_x0.1!C21</f>
        <v>8.2176795321089492E-3</v>
      </c>
      <c r="D12" s="1">
        <f>kb_x0.1!D21</f>
        <v>2.38374209665134E-28</v>
      </c>
      <c r="E12" s="1">
        <f>kb_x0.1!E21</f>
        <v>8.1837431729091993E-5</v>
      </c>
      <c r="F12" s="1">
        <f>kb_x0.1!F21</f>
        <v>8.1358421003798597E-3</v>
      </c>
      <c r="G12" s="1">
        <f>kb_x0.1!G21</f>
        <v>1.5280236908657201</v>
      </c>
      <c r="H12" s="1">
        <f>kb_x0.1!H21</f>
        <v>16.008385807467153</v>
      </c>
      <c r="I12" s="1">
        <f>kb_x0.1!I21</f>
        <v>0.99665681467743683</v>
      </c>
      <c r="J12" s="1">
        <f>kb_x0.1!A35</f>
        <v>8.9578142252548307</v>
      </c>
      <c r="K12" s="1">
        <f>kb_x0.1!B35</f>
        <v>1.0066715348922548</v>
      </c>
      <c r="L12" s="1">
        <f>kb_x0.1!C35</f>
        <v>2.55435781363774E-2</v>
      </c>
      <c r="M12" s="1">
        <f>kb_x0.1!D35</f>
        <v>3.3384608620095802E-28</v>
      </c>
      <c r="N12" s="1">
        <f>kb_x0.1!E35</f>
        <v>2.7896729365589097E-4</v>
      </c>
      <c r="O12" s="1">
        <f>kb_x0.1!F35</f>
        <v>2.52646108427215E-2</v>
      </c>
      <c r="P12" s="1">
        <f>kb_x0.1!G35</f>
        <v>1.4972018555057425</v>
      </c>
      <c r="Q12" s="1">
        <f>kb_x0.1!H35</f>
        <v>9.0113847088517307</v>
      </c>
      <c r="R12" s="1">
        <f>kb_x0.1!I35</f>
        <v>0.99405524396885658</v>
      </c>
    </row>
    <row r="13" spans="1:18" x14ac:dyDescent="0.35">
      <c r="A13" s="1">
        <f>kb_x0.1!A22</f>
        <v>31.988629136405901</v>
      </c>
      <c r="B13" s="1">
        <f>kb_x0.1!B22</f>
        <v>1.0009414150896176</v>
      </c>
      <c r="C13" s="1">
        <f>kb_x0.1!C22</f>
        <v>2.0793263764731802E-3</v>
      </c>
      <c r="D13" s="1">
        <f>kb_x0.1!D22</f>
        <v>2.1578497421135502E-22</v>
      </c>
      <c r="E13" s="1">
        <f>kb_x0.1!E22</f>
        <v>5.5805319980084801E-6</v>
      </c>
      <c r="F13" s="1">
        <f>kb_x0.1!F22</f>
        <v>2.07374584447517E-3</v>
      </c>
      <c r="G13" s="1">
        <f>kb_x0.1!G22</f>
        <v>1.5542054992190051</v>
      </c>
      <c r="H13" s="1">
        <f>kb_x0.1!H22</f>
        <v>32.016771614934306</v>
      </c>
      <c r="I13" s="1">
        <f>kb_x0.1!I22</f>
        <v>0.99912100823696792</v>
      </c>
      <c r="J13" s="1">
        <f>kb_x0.1!A36</f>
        <v>13.8271455106276</v>
      </c>
      <c r="K13" s="1">
        <f>kb_x0.1!B36</f>
        <v>1.0029606531020667</v>
      </c>
      <c r="L13" s="1">
        <f>kb_x0.1!C36</f>
        <v>1.09868809446577E-2</v>
      </c>
      <c r="M13" s="1">
        <f>kb_x0.1!D36</f>
        <v>1.9357146457023101E-24</v>
      </c>
      <c r="N13" s="1">
        <f>kb_x0.1!E36</f>
        <v>5.4050790841124398E-5</v>
      </c>
      <c r="O13" s="1">
        <f>kb_x0.1!F36</f>
        <v>1.09328301538165E-2</v>
      </c>
      <c r="P13" s="1">
        <f>kb_x0.1!G36</f>
        <v>1.5343838036827335</v>
      </c>
      <c r="Q13" s="1">
        <f>kb_x0.1!H36</f>
        <v>13.863668782848821</v>
      </c>
      <c r="R13" s="1">
        <f>kb_x0.1!I36</f>
        <v>0.99736554062324367</v>
      </c>
    </row>
    <row r="14" spans="1:18" x14ac:dyDescent="0.35">
      <c r="A14" s="1">
        <f>kb_x0.1!A23</f>
        <v>64.019284841486396</v>
      </c>
      <c r="B14" s="1">
        <f>kb_x0.1!B23</f>
        <v>1.0002386168658919</v>
      </c>
      <c r="C14" s="1">
        <f>kb_x0.1!C23</f>
        <v>5.2145990584570698E-4</v>
      </c>
      <c r="D14" s="1">
        <f>kb_x0.1!D23</f>
        <v>1.31709966515277E-26</v>
      </c>
      <c r="E14" s="1">
        <f>kb_x0.1!E23</f>
        <v>3.5689745751073801E-7</v>
      </c>
      <c r="F14" s="1">
        <f>kb_x0.1!F23</f>
        <v>5.2110300838819701E-4</v>
      </c>
      <c r="G14" s="1">
        <f>kb_x0.1!G23</f>
        <v>1.5611228458525179</v>
      </c>
      <c r="H14" s="1">
        <f>kb_x0.1!H23</f>
        <v>64.033543229868613</v>
      </c>
      <c r="I14" s="1">
        <f>kb_x0.1!I23</f>
        <v>0.99977732938608388</v>
      </c>
      <c r="J14" s="1">
        <f>kb_x0.1!A37</f>
        <v>27.708574495451799</v>
      </c>
      <c r="K14" s="1">
        <f>kb_x0.1!B37</f>
        <v>1.0007612862885424</v>
      </c>
      <c r="L14" s="1">
        <f>kb_x0.1!C37</f>
        <v>2.7745728839308099E-3</v>
      </c>
      <c r="M14" s="1">
        <f>kb_x0.1!D37</f>
        <v>2.3157692447582799E-25</v>
      </c>
      <c r="N14" s="1">
        <f>kb_x0.1!E37</f>
        <v>3.5408887912346802E-6</v>
      </c>
      <c r="O14" s="1">
        <f>kb_x0.1!F37</f>
        <v>2.7710319951395699E-3</v>
      </c>
      <c r="P14" s="1">
        <f>kb_x0.1!G37</f>
        <v>1.5560337960401107</v>
      </c>
      <c r="Q14" s="1">
        <f>kb_x0.1!H37</f>
        <v>27.727337565697642</v>
      </c>
      <c r="R14" s="1">
        <f>kb_x0.1!I37</f>
        <v>0.99932330068830499</v>
      </c>
    </row>
    <row r="15" spans="1:18" x14ac:dyDescent="0.35">
      <c r="A15" s="1">
        <f>kb_x0.1!A24</f>
        <v>128.059933388155</v>
      </c>
      <c r="B15" s="1">
        <f>kb_x0.1!B24</f>
        <v>1.0000598627320236</v>
      </c>
      <c r="C15" s="1">
        <f>kb_x0.1!C24</f>
        <v>1.3046795185888199E-4</v>
      </c>
      <c r="D15" s="1">
        <f>kb_x0.1!D24</f>
        <v>6.7951341504472295E-23</v>
      </c>
      <c r="E15" s="1">
        <f>kb_x0.1!E24</f>
        <v>2.24365651011432E-8</v>
      </c>
      <c r="F15" s="1">
        <f>kb_x0.1!F24</f>
        <v>1.3044551529378101E-4</v>
      </c>
      <c r="G15" s="1">
        <f>kb_x0.1!G24</f>
        <v>1.5628773911685212</v>
      </c>
      <c r="H15" s="1">
        <f>kb_x0.1!H24</f>
        <v>128.06708645973723</v>
      </c>
      <c r="I15" s="1">
        <f>kb_x0.1!I24</f>
        <v>0.99994414590212077</v>
      </c>
      <c r="J15" s="1">
        <f>kb_x0.1!A38</f>
        <v>55.445228822851597</v>
      </c>
      <c r="K15" s="1">
        <f>kb_x0.1!B38</f>
        <v>1.0001916924558722</v>
      </c>
      <c r="L15" s="1">
        <f>kb_x0.1!C38</f>
        <v>6.9541800844306195E-4</v>
      </c>
      <c r="M15" s="1">
        <f>kb_x0.1!D38</f>
        <v>2.88179691958566E-27</v>
      </c>
      <c r="N15" s="1">
        <f>kb_x0.1!E38</f>
        <v>2.23979401723217E-7</v>
      </c>
      <c r="O15" s="1">
        <f>kb_x0.1!F38</f>
        <v>6.9519402904133899E-4</v>
      </c>
      <c r="P15" s="1">
        <f>kb_x0.1!G38</f>
        <v>1.5615964534603308</v>
      </c>
      <c r="Q15" s="1">
        <f>kb_x0.1!H38</f>
        <v>55.454675131395284</v>
      </c>
      <c r="R15" s="1">
        <f>kb_x0.1!I38</f>
        <v>0.9998296571295151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</vt:lpstr>
      <vt:lpstr>o.nanotube_proc_veusz</vt:lpstr>
      <vt:lpstr>kt_x0.1</vt:lpstr>
      <vt:lpstr>csv_kt_x0.1</vt:lpstr>
      <vt:lpstr>kt_x10</vt:lpstr>
      <vt:lpstr>csv_kt_x10</vt:lpstr>
      <vt:lpstr>kb_x0.1</vt:lpstr>
      <vt:lpstr>csv_kb_x0.1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Sgouros</dc:creator>
  <cp:lastModifiedBy>Aris Sgouros</cp:lastModifiedBy>
  <dcterms:created xsi:type="dcterms:W3CDTF">2024-09-02T09:55:26Z</dcterms:created>
  <dcterms:modified xsi:type="dcterms:W3CDTF">2024-11-11T11:34:25Z</dcterms:modified>
</cp:coreProperties>
</file>