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share\Proyecto\L1410_FEED ARAWAK\3_Ingenieria\3_Civil\2_Documentos\1_En elaboración_Copia Maestra\A400-CIV-C607-DC-0001_Pipe Racks Structural Steel And Foundations Basic Design\REV 0\MODELOS STAAD\PR-04C\"/>
    </mc:Choice>
  </mc:AlternateContent>
  <bookViews>
    <workbookView xWindow="0" yWindow="0" windowWidth="8640" windowHeight="11496" tabRatio="831" firstSheet="3" activeTab="9"/>
  </bookViews>
  <sheets>
    <sheet name="NOTAS" sheetId="1" r:id="rId1"/>
    <sheet name="REVISIONES" sheetId="13" r:id="rId2"/>
    <sheet name="FLUJOGRAMA" sheetId="25" r:id="rId3"/>
    <sheet name="INICIO" sheetId="14" r:id="rId4"/>
    <sheet name="EE" sheetId="4" r:id="rId5"/>
    <sheet name="EDM_L" sheetId="15" r:id="rId6"/>
    <sheet name="EDM_T" sheetId="22" r:id="rId7"/>
    <sheet name="EDM_V" sheetId="17" r:id="rId8"/>
    <sheet name="Datos para Entrada de CB" sheetId="26" r:id="rId9"/>
    <sheet name="CB" sheetId="24" r:id="rId10"/>
    <sheet name="DESPLAZ." sheetId="20" r:id="rId11"/>
    <sheet name="OS1" sheetId="27" state="hidden" r:id="rId12"/>
    <sheet name="OS2" sheetId="28" state="hidden" r:id="rId13"/>
    <sheet name="OS3" sheetId="29" state="hidden" r:id="rId14"/>
    <sheet name="OS4" sheetId="32" state="hidden" r:id="rId15"/>
    <sheet name="Desplazamientos" sheetId="30" state="hidden" r:id="rId16"/>
  </sheets>
  <definedNames>
    <definedName name="_xleta.SUM" hidden="1" xlm="1">#NAME?</definedName>
    <definedName name="alphat" localSheetId="7">EDM_V!$E$7</definedName>
    <definedName name="Area">INICIO!$H$5</definedName>
    <definedName name="Category">EE!$Y$12:$Y$15</definedName>
    <definedName name="Ct">CB!$Y$17:$Y$20</definedName>
    <definedName name="Cu">CB!$Y$5:$Y$14</definedName>
    <definedName name="d_r__máx" localSheetId="9">#REF!</definedName>
    <definedName name="d_r__máx" localSheetId="6">#REF!</definedName>
    <definedName name="d_r__máx">#REF!</definedName>
    <definedName name="Elaborador">INICIO!$H$4</definedName>
    <definedName name="Estructura">INICIO!$D$4</definedName>
    <definedName name="Fecha">INICIO!$H$3</definedName>
    <definedName name="Ie">INICIO!$Y$9:$Y$11</definedName>
    <definedName name="Latitud">INICIO!$D$9</definedName>
    <definedName name="Longitud">INICIO!$H$9</definedName>
    <definedName name="N_Proyecto">INICIO!$D$3</definedName>
    <definedName name="_xlnm.Print_Area" localSheetId="9">CB!$C$1:$H$1062</definedName>
    <definedName name="_xlnm.Print_Area" localSheetId="10">DESPLAZ.!$C$1:$H$1058</definedName>
    <definedName name="_xlnm.Print_Area" localSheetId="5">EDM_L!$C$1:$I$558</definedName>
    <definedName name="_xlnm.Print_Area" localSheetId="6">EDM_T!$C$1:$I$558</definedName>
    <definedName name="_xlnm.Print_Area" localSheetId="7">EDM_V!$C$1:$I$1059</definedName>
    <definedName name="_xlnm.Print_Area" localSheetId="4">EE!$C$1:$I$559</definedName>
    <definedName name="_xlnm.Print_Area" localSheetId="3">INICIO!$C$1:$K$34</definedName>
    <definedName name="_xlnm.Print_Area" localSheetId="0">NOTAS!$C$1:$J$41</definedName>
    <definedName name="_xlnm.Print_Area" localSheetId="1">REVISIONES!$C$1:$I$35</definedName>
    <definedName name="Proyecto">INICIO!$D$2</definedName>
    <definedName name="Qt" localSheetId="9">#REF!</definedName>
    <definedName name="Qt" localSheetId="7">EDM_V!#REF!</definedName>
    <definedName name="Qt">#REF!</definedName>
    <definedName name="R__0t" localSheetId="9">#REF!</definedName>
    <definedName name="R__0t" localSheetId="7">EDM_V!#REF!</definedName>
    <definedName name="R__0t">#REF!</definedName>
    <definedName name="Revision">INICIO!$K$3</definedName>
    <definedName name="Revisor">INICIO!$K$4</definedName>
    <definedName name="rhot" localSheetId="9">#REF!</definedName>
    <definedName name="rhot" localSheetId="7">EDM_V!$E$6</definedName>
    <definedName name="rhot">#REF!</definedName>
    <definedName name="RiskCategory">INICIO!$Y$3:$Y$6</definedName>
    <definedName name="SiteClass">EE!$Y$5:$Y$9</definedName>
    <definedName name="T__r" localSheetId="9">#REF!</definedName>
    <definedName name="T__r" localSheetId="6">#REF!</definedName>
    <definedName name="T__r">#REF!</definedName>
    <definedName name="Tag">INICIO!$D$5</definedName>
    <definedName name="V__s" localSheetId="9">CB!#REF!</definedName>
    <definedName name="V__s" localSheetId="10">DESPLAZ.!#REF!</definedName>
    <definedName name="V__s" localSheetId="7">EDM_V!#REF!</definedName>
    <definedName name="v_r__máx" localSheetId="9">#REF!</definedName>
    <definedName name="v_r__máx" localSheetId="6">#REF!</definedName>
    <definedName name="v_r__máx">#REF!</definedName>
    <definedName name="x">CB!$Y$23:$Y$25</definedName>
    <definedName name="Zona_sismica" localSheetId="9">#REF!</definedName>
    <definedName name="Zona_sismica" localSheetId="6">#REF!</definedName>
    <definedName name="Zona_sismica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" i="27" l="1"/>
  <c r="R5" i="27"/>
  <c r="R4" i="27"/>
  <c r="Q6" i="27"/>
  <c r="Q5" i="27"/>
  <c r="Q4" i="27"/>
  <c r="Q3" i="27"/>
  <c r="Q2" i="27"/>
  <c r="E16" i="24" l="1"/>
  <c r="E15" i="24"/>
  <c r="H9" i="24" l="1"/>
  <c r="L2" i="28"/>
  <c r="O6" i="20" l="1"/>
  <c r="F6" i="20"/>
  <c r="P6" i="20" l="1"/>
  <c r="G6" i="20"/>
  <c r="M2" i="28"/>
  <c r="H10" i="24" l="1"/>
  <c r="G21" i="24" s="1"/>
  <c r="M4" i="28" l="1"/>
  <c r="G11" i="24" s="1"/>
  <c r="L4" i="28"/>
  <c r="F11" i="24" s="1"/>
  <c r="G10" i="24"/>
  <c r="F9" i="24"/>
  <c r="N6" i="20" l="1"/>
  <c r="E6" i="20"/>
  <c r="H6" i="20" l="1"/>
  <c r="Q6" i="20"/>
  <c r="J3" i="29"/>
  <c r="I3" i="29" s="1"/>
  <c r="H20" i="24" s="1"/>
  <c r="G25" i="24" s="1"/>
  <c r="H3" i="29"/>
  <c r="G20" i="24" l="1"/>
  <c r="R3" i="27"/>
  <c r="R2" i="27"/>
  <c r="R8" i="27" l="1"/>
  <c r="F20" i="24" s="1"/>
  <c r="F21" i="24" s="1"/>
  <c r="S6" i="20" l="1"/>
  <c r="T6" i="20" l="1"/>
  <c r="G39" i="26" l="1"/>
  <c r="G26" i="24" l="1"/>
  <c r="H26" i="24" s="1"/>
  <c r="E31" i="24" s="1"/>
  <c r="H25" i="24"/>
  <c r="F16" i="24"/>
  <c r="F15" i="24"/>
  <c r="G15" i="24"/>
  <c r="J6" i="20" l="1"/>
  <c r="K6" i="20" s="1"/>
  <c r="N6" i="22" l="1"/>
  <c r="N5" i="22"/>
  <c r="N6" i="15"/>
  <c r="N5" i="15"/>
  <c r="N7" i="4" l="1"/>
  <c r="N7" i="15" l="1"/>
  <c r="N7" i="22"/>
  <c r="N8" i="4"/>
  <c r="R5" i="4"/>
  <c r="Q5" i="4"/>
  <c r="N9" i="4" l="1"/>
  <c r="N8" i="15"/>
  <c r="N8" i="22"/>
  <c r="E16" i="4"/>
  <c r="E19" i="4" s="1"/>
  <c r="E15" i="4"/>
  <c r="E18" i="4" s="1"/>
  <c r="N10" i="4" l="1"/>
  <c r="N9" i="22"/>
  <c r="N9" i="15"/>
  <c r="E4" i="17"/>
  <c r="H15" i="24"/>
  <c r="E20" i="24"/>
  <c r="G31" i="24" s="1"/>
  <c r="E21" i="4"/>
  <c r="E22" i="4"/>
  <c r="R7" i="4"/>
  <c r="R8" i="4"/>
  <c r="R9" i="4"/>
  <c r="R6" i="4"/>
  <c r="R10" i="4"/>
  <c r="Q9" i="4"/>
  <c r="Q6" i="4"/>
  <c r="Q10" i="4"/>
  <c r="Q7" i="4"/>
  <c r="Q8" i="4"/>
  <c r="P6" i="4"/>
  <c r="P10" i="4"/>
  <c r="P14" i="4"/>
  <c r="P18" i="4"/>
  <c r="P22" i="4"/>
  <c r="P26" i="4"/>
  <c r="P30" i="4"/>
  <c r="P34" i="4"/>
  <c r="P38" i="4"/>
  <c r="P42" i="4"/>
  <c r="P46" i="4"/>
  <c r="P50" i="4"/>
  <c r="P54" i="4"/>
  <c r="P7" i="4"/>
  <c r="P11" i="4"/>
  <c r="P15" i="4"/>
  <c r="P19" i="4"/>
  <c r="P23" i="4"/>
  <c r="P27" i="4"/>
  <c r="P31" i="4"/>
  <c r="P35" i="4"/>
  <c r="P13" i="4"/>
  <c r="P21" i="4"/>
  <c r="P29" i="4"/>
  <c r="P37" i="4"/>
  <c r="P43" i="4"/>
  <c r="P48" i="4"/>
  <c r="P53" i="4"/>
  <c r="P58" i="4"/>
  <c r="P62" i="4"/>
  <c r="P66" i="4"/>
  <c r="P70" i="4"/>
  <c r="P74" i="4"/>
  <c r="P78" i="4"/>
  <c r="P82" i="4"/>
  <c r="P86" i="4"/>
  <c r="P90" i="4"/>
  <c r="P94" i="4"/>
  <c r="P98" i="4"/>
  <c r="P102" i="4"/>
  <c r="P106" i="4"/>
  <c r="P110" i="4"/>
  <c r="P114" i="4"/>
  <c r="P118" i="4"/>
  <c r="P122" i="4"/>
  <c r="P126" i="4"/>
  <c r="P130" i="4"/>
  <c r="P134" i="4"/>
  <c r="P138" i="4"/>
  <c r="P142" i="4"/>
  <c r="P146" i="4"/>
  <c r="P150" i="4"/>
  <c r="P154" i="4"/>
  <c r="P158" i="4"/>
  <c r="P162" i="4"/>
  <c r="P166" i="4"/>
  <c r="P170" i="4"/>
  <c r="P174" i="4"/>
  <c r="P178" i="4"/>
  <c r="P182" i="4"/>
  <c r="P186" i="4"/>
  <c r="P190" i="4"/>
  <c r="P194" i="4"/>
  <c r="P198" i="4"/>
  <c r="P202" i="4"/>
  <c r="P206" i="4"/>
  <c r="P210" i="4"/>
  <c r="P214" i="4"/>
  <c r="P218" i="4"/>
  <c r="P222" i="4"/>
  <c r="P226" i="4"/>
  <c r="P230" i="4"/>
  <c r="P234" i="4"/>
  <c r="P238" i="4"/>
  <c r="P242" i="4"/>
  <c r="P246" i="4"/>
  <c r="P250" i="4"/>
  <c r="P254" i="4"/>
  <c r="P258" i="4"/>
  <c r="P262" i="4"/>
  <c r="P9" i="4"/>
  <c r="P17" i="4"/>
  <c r="P25" i="4"/>
  <c r="P33" i="4"/>
  <c r="P40" i="4"/>
  <c r="P45" i="4"/>
  <c r="P51" i="4"/>
  <c r="P56" i="4"/>
  <c r="P60" i="4"/>
  <c r="P64" i="4"/>
  <c r="P68" i="4"/>
  <c r="P72" i="4"/>
  <c r="P76" i="4"/>
  <c r="P80" i="4"/>
  <c r="P84" i="4"/>
  <c r="P88" i="4"/>
  <c r="P92" i="4"/>
  <c r="P96" i="4"/>
  <c r="P100" i="4"/>
  <c r="P104" i="4"/>
  <c r="P108" i="4"/>
  <c r="P112" i="4"/>
  <c r="P116" i="4"/>
  <c r="P120" i="4"/>
  <c r="P124" i="4"/>
  <c r="P128" i="4"/>
  <c r="P132" i="4"/>
  <c r="P136" i="4"/>
  <c r="P140" i="4"/>
  <c r="P144" i="4"/>
  <c r="P148" i="4"/>
  <c r="P152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208" i="4"/>
  <c r="P212" i="4"/>
  <c r="P216" i="4"/>
  <c r="P220" i="4"/>
  <c r="P224" i="4"/>
  <c r="P12" i="4"/>
  <c r="P20" i="4"/>
  <c r="P28" i="4"/>
  <c r="P36" i="4"/>
  <c r="P41" i="4"/>
  <c r="P47" i="4"/>
  <c r="P52" i="4"/>
  <c r="P57" i="4"/>
  <c r="P61" i="4"/>
  <c r="P65" i="4"/>
  <c r="P69" i="4"/>
  <c r="P73" i="4"/>
  <c r="P77" i="4"/>
  <c r="P81" i="4"/>
  <c r="P85" i="4"/>
  <c r="P89" i="4"/>
  <c r="P93" i="4"/>
  <c r="P97" i="4"/>
  <c r="P101" i="4"/>
  <c r="P105" i="4"/>
  <c r="P109" i="4"/>
  <c r="P113" i="4"/>
  <c r="P117" i="4"/>
  <c r="P121" i="4"/>
  <c r="P125" i="4"/>
  <c r="P129" i="4"/>
  <c r="P133" i="4"/>
  <c r="P137" i="4"/>
  <c r="P141" i="4"/>
  <c r="P145" i="4"/>
  <c r="P149" i="4"/>
  <c r="P153" i="4"/>
  <c r="P157" i="4"/>
  <c r="P161" i="4"/>
  <c r="P165" i="4"/>
  <c r="P169" i="4"/>
  <c r="P173" i="4"/>
  <c r="P177" i="4"/>
  <c r="P181" i="4"/>
  <c r="P185" i="4"/>
  <c r="P189" i="4"/>
  <c r="P193" i="4"/>
  <c r="P197" i="4"/>
  <c r="P201" i="4"/>
  <c r="P205" i="4"/>
  <c r="P209" i="4"/>
  <c r="P213" i="4"/>
  <c r="P217" i="4"/>
  <c r="P221" i="4"/>
  <c r="P225" i="4"/>
  <c r="P229" i="4"/>
  <c r="P233" i="4"/>
  <c r="P237" i="4"/>
  <c r="P241" i="4"/>
  <c r="P245" i="4"/>
  <c r="P249" i="4"/>
  <c r="P253" i="4"/>
  <c r="P257" i="4"/>
  <c r="P261" i="4"/>
  <c r="P265" i="4"/>
  <c r="P269" i="4"/>
  <c r="P8" i="4"/>
  <c r="P39" i="4"/>
  <c r="P59" i="4"/>
  <c r="P75" i="4"/>
  <c r="P91" i="4"/>
  <c r="P107" i="4"/>
  <c r="P123" i="4"/>
  <c r="P139" i="4"/>
  <c r="P155" i="4"/>
  <c r="P171" i="4"/>
  <c r="P187" i="4"/>
  <c r="P203" i="4"/>
  <c r="P219" i="4"/>
  <c r="P231" i="4"/>
  <c r="P239" i="4"/>
  <c r="P247" i="4"/>
  <c r="P255" i="4"/>
  <c r="P263" i="4"/>
  <c r="P268" i="4"/>
  <c r="P273" i="4"/>
  <c r="P277" i="4"/>
  <c r="P281" i="4"/>
  <c r="P285" i="4"/>
  <c r="P289" i="4"/>
  <c r="P293" i="4"/>
  <c r="P297" i="4"/>
  <c r="P301" i="4"/>
  <c r="P305" i="4"/>
  <c r="P309" i="4"/>
  <c r="P313" i="4"/>
  <c r="P317" i="4"/>
  <c r="P321" i="4"/>
  <c r="P325" i="4"/>
  <c r="P329" i="4"/>
  <c r="P333" i="4"/>
  <c r="P337" i="4"/>
  <c r="P341" i="4"/>
  <c r="P345" i="4"/>
  <c r="P349" i="4"/>
  <c r="P353" i="4"/>
  <c r="P357" i="4"/>
  <c r="P361" i="4"/>
  <c r="P365" i="4"/>
  <c r="P369" i="4"/>
  <c r="P373" i="4"/>
  <c r="P377" i="4"/>
  <c r="P381" i="4"/>
  <c r="P385" i="4"/>
  <c r="P389" i="4"/>
  <c r="P393" i="4"/>
  <c r="P397" i="4"/>
  <c r="P401" i="4"/>
  <c r="P405" i="4"/>
  <c r="P409" i="4"/>
  <c r="P413" i="4"/>
  <c r="P417" i="4"/>
  <c r="P421" i="4"/>
  <c r="P425" i="4"/>
  <c r="P429" i="4"/>
  <c r="P433" i="4"/>
  <c r="P437" i="4"/>
  <c r="P441" i="4"/>
  <c r="P445" i="4"/>
  <c r="P449" i="4"/>
  <c r="P453" i="4"/>
  <c r="P457" i="4"/>
  <c r="P461" i="4"/>
  <c r="P465" i="4"/>
  <c r="P469" i="4"/>
  <c r="P473" i="4"/>
  <c r="P477" i="4"/>
  <c r="P481" i="4"/>
  <c r="P485" i="4"/>
  <c r="P489" i="4"/>
  <c r="P493" i="4"/>
  <c r="P497" i="4"/>
  <c r="P501" i="4"/>
  <c r="P505" i="4"/>
  <c r="P16" i="4"/>
  <c r="P44" i="4"/>
  <c r="P63" i="4"/>
  <c r="P79" i="4"/>
  <c r="P95" i="4"/>
  <c r="P111" i="4"/>
  <c r="P127" i="4"/>
  <c r="P143" i="4"/>
  <c r="P159" i="4"/>
  <c r="P175" i="4"/>
  <c r="P191" i="4"/>
  <c r="P207" i="4"/>
  <c r="P223" i="4"/>
  <c r="P232" i="4"/>
  <c r="P240" i="4"/>
  <c r="P248" i="4"/>
  <c r="P256" i="4"/>
  <c r="P264" i="4"/>
  <c r="P270" i="4"/>
  <c r="P274" i="4"/>
  <c r="P278" i="4"/>
  <c r="P282" i="4"/>
  <c r="P286" i="4"/>
  <c r="P290" i="4"/>
  <c r="P294" i="4"/>
  <c r="P298" i="4"/>
  <c r="P302" i="4"/>
  <c r="P306" i="4"/>
  <c r="P310" i="4"/>
  <c r="P314" i="4"/>
  <c r="P318" i="4"/>
  <c r="P322" i="4"/>
  <c r="P326" i="4"/>
  <c r="P330" i="4"/>
  <c r="P334" i="4"/>
  <c r="P338" i="4"/>
  <c r="P342" i="4"/>
  <c r="P346" i="4"/>
  <c r="P350" i="4"/>
  <c r="P354" i="4"/>
  <c r="P358" i="4"/>
  <c r="P362" i="4"/>
  <c r="P366" i="4"/>
  <c r="P370" i="4"/>
  <c r="P374" i="4"/>
  <c r="P378" i="4"/>
  <c r="P382" i="4"/>
  <c r="P386" i="4"/>
  <c r="P390" i="4"/>
  <c r="P394" i="4"/>
  <c r="P398" i="4"/>
  <c r="P402" i="4"/>
  <c r="P406" i="4"/>
  <c r="P410" i="4"/>
  <c r="P414" i="4"/>
  <c r="P418" i="4"/>
  <c r="P422" i="4"/>
  <c r="P426" i="4"/>
  <c r="P430" i="4"/>
  <c r="P434" i="4"/>
  <c r="P438" i="4"/>
  <c r="P442" i="4"/>
  <c r="P446" i="4"/>
  <c r="P450" i="4"/>
  <c r="P454" i="4"/>
  <c r="P458" i="4"/>
  <c r="P462" i="4"/>
  <c r="P466" i="4"/>
  <c r="P470" i="4"/>
  <c r="P474" i="4"/>
  <c r="P478" i="4"/>
  <c r="P482" i="4"/>
  <c r="P486" i="4"/>
  <c r="P490" i="4"/>
  <c r="P494" i="4"/>
  <c r="P498" i="4"/>
  <c r="P502" i="4"/>
  <c r="P5" i="4"/>
  <c r="P24" i="4"/>
  <c r="P49" i="4"/>
  <c r="P67" i="4"/>
  <c r="P83" i="4"/>
  <c r="P99" i="4"/>
  <c r="P115" i="4"/>
  <c r="P131" i="4"/>
  <c r="P147" i="4"/>
  <c r="P163" i="4"/>
  <c r="P179" i="4"/>
  <c r="P195" i="4"/>
  <c r="P211" i="4"/>
  <c r="P227" i="4"/>
  <c r="P235" i="4"/>
  <c r="P243" i="4"/>
  <c r="P251" i="4"/>
  <c r="P259" i="4"/>
  <c r="P266" i="4"/>
  <c r="P271" i="4"/>
  <c r="P275" i="4"/>
  <c r="P279" i="4"/>
  <c r="P283" i="4"/>
  <c r="P287" i="4"/>
  <c r="P291" i="4"/>
  <c r="P295" i="4"/>
  <c r="P299" i="4"/>
  <c r="P303" i="4"/>
  <c r="P307" i="4"/>
  <c r="P311" i="4"/>
  <c r="P315" i="4"/>
  <c r="P319" i="4"/>
  <c r="P323" i="4"/>
  <c r="P327" i="4"/>
  <c r="P331" i="4"/>
  <c r="P335" i="4"/>
  <c r="P339" i="4"/>
  <c r="P343" i="4"/>
  <c r="P347" i="4"/>
  <c r="P351" i="4"/>
  <c r="P355" i="4"/>
  <c r="P359" i="4"/>
  <c r="P363" i="4"/>
  <c r="P367" i="4"/>
  <c r="P371" i="4"/>
  <c r="P375" i="4"/>
  <c r="P379" i="4"/>
  <c r="P383" i="4"/>
  <c r="P387" i="4"/>
  <c r="P391" i="4"/>
  <c r="P395" i="4"/>
  <c r="P399" i="4"/>
  <c r="P403" i="4"/>
  <c r="P407" i="4"/>
  <c r="P411" i="4"/>
  <c r="P415" i="4"/>
  <c r="P419" i="4"/>
  <c r="P423" i="4"/>
  <c r="P427" i="4"/>
  <c r="P431" i="4"/>
  <c r="P435" i="4"/>
  <c r="P439" i="4"/>
  <c r="P443" i="4"/>
  <c r="P447" i="4"/>
  <c r="P451" i="4"/>
  <c r="P455" i="4"/>
  <c r="P459" i="4"/>
  <c r="P463" i="4"/>
  <c r="P467" i="4"/>
  <c r="P471" i="4"/>
  <c r="P475" i="4"/>
  <c r="P479" i="4"/>
  <c r="P483" i="4"/>
  <c r="P487" i="4"/>
  <c r="P491" i="4"/>
  <c r="P495" i="4"/>
  <c r="P499" i="4"/>
  <c r="P503" i="4"/>
  <c r="P71" i="4"/>
  <c r="P135" i="4"/>
  <c r="P199" i="4"/>
  <c r="P244" i="4"/>
  <c r="P272" i="4"/>
  <c r="P288" i="4"/>
  <c r="P304" i="4"/>
  <c r="P320" i="4"/>
  <c r="P336" i="4"/>
  <c r="P352" i="4"/>
  <c r="P368" i="4"/>
  <c r="P384" i="4"/>
  <c r="P400" i="4"/>
  <c r="P416" i="4"/>
  <c r="P432" i="4"/>
  <c r="P448" i="4"/>
  <c r="P464" i="4"/>
  <c r="P480" i="4"/>
  <c r="P496" i="4"/>
  <c r="P87" i="4"/>
  <c r="P151" i="4"/>
  <c r="P215" i="4"/>
  <c r="P252" i="4"/>
  <c r="P276" i="4"/>
  <c r="P292" i="4"/>
  <c r="P308" i="4"/>
  <c r="P32" i="4"/>
  <c r="P103" i="4"/>
  <c r="P167" i="4"/>
  <c r="P228" i="4"/>
  <c r="P260" i="4"/>
  <c r="P280" i="4"/>
  <c r="P296" i="4"/>
  <c r="P312" i="4"/>
  <c r="P328" i="4"/>
  <c r="P344" i="4"/>
  <c r="P360" i="4"/>
  <c r="P376" i="4"/>
  <c r="P392" i="4"/>
  <c r="P408" i="4"/>
  <c r="P424" i="4"/>
  <c r="P440" i="4"/>
  <c r="P456" i="4"/>
  <c r="P472" i="4"/>
  <c r="P488" i="4"/>
  <c r="P504" i="4"/>
  <c r="P55" i="4"/>
  <c r="P119" i="4"/>
  <c r="P183" i="4"/>
  <c r="P236" i="4"/>
  <c r="P267" i="4"/>
  <c r="P284" i="4"/>
  <c r="P300" i="4"/>
  <c r="P316" i="4"/>
  <c r="P332" i="4"/>
  <c r="P348" i="4"/>
  <c r="P364" i="4"/>
  <c r="P380" i="4"/>
  <c r="P396" i="4"/>
  <c r="P412" i="4"/>
  <c r="P428" i="4"/>
  <c r="P444" i="4"/>
  <c r="P460" i="4"/>
  <c r="P476" i="4"/>
  <c r="P492" i="4"/>
  <c r="P324" i="4"/>
  <c r="P340" i="4"/>
  <c r="P356" i="4"/>
  <c r="P372" i="4"/>
  <c r="P388" i="4"/>
  <c r="P404" i="4"/>
  <c r="P420" i="4"/>
  <c r="P436" i="4"/>
  <c r="P452" i="4"/>
  <c r="P468" i="4"/>
  <c r="P484" i="4"/>
  <c r="P500" i="4"/>
  <c r="N11" i="4" l="1"/>
  <c r="N10" i="22"/>
  <c r="N10" i="15"/>
  <c r="O8" i="4"/>
  <c r="S8" i="4" s="1"/>
  <c r="F30" i="24"/>
  <c r="F31" i="24"/>
  <c r="E35" i="24"/>
  <c r="O7" i="4"/>
  <c r="S7" i="4" s="1"/>
  <c r="O6" i="4"/>
  <c r="S6" i="4" s="1"/>
  <c r="O9" i="4"/>
  <c r="S9" i="4" s="1"/>
  <c r="O10" i="4"/>
  <c r="S10" i="4" s="1"/>
  <c r="O5" i="4"/>
  <c r="S5" i="4" s="1"/>
  <c r="N12" i="4" l="1"/>
  <c r="N11" i="22"/>
  <c r="N11" i="15"/>
  <c r="R11" i="4"/>
  <c r="O11" i="4"/>
  <c r="S11" i="4" s="1"/>
  <c r="O11" i="22" s="1"/>
  <c r="Q11" i="4"/>
  <c r="H31" i="24"/>
  <c r="G36" i="24" s="1"/>
  <c r="F41" i="24" s="1"/>
  <c r="O6" i="22"/>
  <c r="O6" i="15"/>
  <c r="O5" i="22"/>
  <c r="O5" i="15"/>
  <c r="O10" i="15"/>
  <c r="O10" i="22"/>
  <c r="O7" i="15"/>
  <c r="O7" i="22"/>
  <c r="O8" i="15"/>
  <c r="O8" i="22"/>
  <c r="O9" i="15"/>
  <c r="O9" i="22"/>
  <c r="O11" i="15" l="1"/>
  <c r="N13" i="4"/>
  <c r="N12" i="22"/>
  <c r="N12" i="15"/>
  <c r="Q12" i="4"/>
  <c r="R12" i="4"/>
  <c r="O12" i="4"/>
  <c r="S12" i="4" s="1"/>
  <c r="O12" i="15" l="1"/>
  <c r="O12" i="22"/>
  <c r="N14" i="4"/>
  <c r="N13" i="15"/>
  <c r="N13" i="22"/>
  <c r="R13" i="4"/>
  <c r="Q13" i="4"/>
  <c r="O13" i="4"/>
  <c r="S13" i="4" s="1"/>
  <c r="O13" i="22" l="1"/>
  <c r="O13" i="15"/>
  <c r="N15" i="4"/>
  <c r="N14" i="15"/>
  <c r="N14" i="22"/>
  <c r="Q14" i="4"/>
  <c r="R14" i="4"/>
  <c r="O14" i="4"/>
  <c r="S14" i="4" s="1"/>
  <c r="N16" i="4" l="1"/>
  <c r="N15" i="15"/>
  <c r="N15" i="22"/>
  <c r="R15" i="4"/>
  <c r="Q15" i="4"/>
  <c r="O15" i="4"/>
  <c r="S15" i="4" s="1"/>
  <c r="O14" i="22"/>
  <c r="O14" i="15"/>
  <c r="O15" i="15" l="1"/>
  <c r="O15" i="22"/>
  <c r="N17" i="4"/>
  <c r="N16" i="15"/>
  <c r="N16" i="22"/>
  <c r="Q16" i="4"/>
  <c r="R16" i="4"/>
  <c r="O16" i="4"/>
  <c r="S16" i="4" s="1"/>
  <c r="O16" i="15" l="1"/>
  <c r="O16" i="22"/>
  <c r="N18" i="4"/>
  <c r="N17" i="22"/>
  <c r="N17" i="15"/>
  <c r="Q17" i="4"/>
  <c r="R17" i="4"/>
  <c r="O17" i="4"/>
  <c r="S17" i="4" s="1"/>
  <c r="O17" i="22" l="1"/>
  <c r="O17" i="15"/>
  <c r="N19" i="4"/>
  <c r="N18" i="22"/>
  <c r="N18" i="15"/>
  <c r="R18" i="4"/>
  <c r="Q18" i="4"/>
  <c r="O18" i="4"/>
  <c r="S18" i="4" s="1"/>
  <c r="O18" i="15" l="1"/>
  <c r="O18" i="22"/>
  <c r="N20" i="4"/>
  <c r="N19" i="22"/>
  <c r="N19" i="15"/>
  <c r="Q19" i="4"/>
  <c r="R19" i="4"/>
  <c r="O19" i="4"/>
  <c r="S19" i="4" s="1"/>
  <c r="O19" i="15" l="1"/>
  <c r="O19" i="22"/>
  <c r="N21" i="4"/>
  <c r="N20" i="22"/>
  <c r="N20" i="15"/>
  <c r="R20" i="4"/>
  <c r="Q20" i="4"/>
  <c r="S20" i="4"/>
  <c r="O20" i="4"/>
  <c r="O20" i="15" l="1"/>
  <c r="O20" i="22"/>
  <c r="N22" i="4"/>
  <c r="N21" i="15"/>
  <c r="N21" i="22"/>
  <c r="Q21" i="4"/>
  <c r="R21" i="4"/>
  <c r="O21" i="4"/>
  <c r="S21" i="4" s="1"/>
  <c r="O21" i="15" l="1"/>
  <c r="O21" i="22"/>
  <c r="N23" i="4"/>
  <c r="N22" i="15"/>
  <c r="N22" i="22"/>
  <c r="R22" i="4"/>
  <c r="Q22" i="4"/>
  <c r="O22" i="4"/>
  <c r="S22" i="4" s="1"/>
  <c r="O22" i="15" l="1"/>
  <c r="O22" i="22"/>
  <c r="N24" i="4"/>
  <c r="N23" i="15"/>
  <c r="N23" i="22"/>
  <c r="Q23" i="4"/>
  <c r="R23" i="4"/>
  <c r="O23" i="4"/>
  <c r="S23" i="4" s="1"/>
  <c r="O23" i="15" l="1"/>
  <c r="O23" i="22"/>
  <c r="N25" i="4"/>
  <c r="N24" i="15"/>
  <c r="N24" i="22"/>
  <c r="R24" i="4"/>
  <c r="Q24" i="4"/>
  <c r="O24" i="4"/>
  <c r="S24" i="4" s="1"/>
  <c r="N26" i="4" l="1"/>
  <c r="N25" i="22"/>
  <c r="N25" i="15"/>
  <c r="R25" i="4"/>
  <c r="Q25" i="4"/>
  <c r="O25" i="4"/>
  <c r="S25" i="4" s="1"/>
  <c r="O24" i="22"/>
  <c r="O24" i="15"/>
  <c r="O25" i="22" l="1"/>
  <c r="O25" i="15"/>
  <c r="N27" i="4"/>
  <c r="N26" i="22"/>
  <c r="N26" i="15"/>
  <c r="R26" i="4"/>
  <c r="Q26" i="4"/>
  <c r="O26" i="4"/>
  <c r="S26" i="4" s="1"/>
  <c r="N28" i="4" l="1"/>
  <c r="N27" i="22"/>
  <c r="N27" i="15"/>
  <c r="Q27" i="4"/>
  <c r="R27" i="4"/>
  <c r="O27" i="4"/>
  <c r="S27" i="4" s="1"/>
  <c r="O26" i="15"/>
  <c r="O26" i="22"/>
  <c r="O27" i="22" l="1"/>
  <c r="O27" i="15"/>
  <c r="N29" i="4"/>
  <c r="N28" i="22"/>
  <c r="N28" i="15"/>
  <c r="R28" i="4"/>
  <c r="Q28" i="4"/>
  <c r="O28" i="4"/>
  <c r="S28" i="4" s="1"/>
  <c r="O28" i="15" l="1"/>
  <c r="O28" i="22"/>
  <c r="N30" i="4"/>
  <c r="N29" i="15"/>
  <c r="N29" i="22"/>
  <c r="R29" i="4"/>
  <c r="Q29" i="4"/>
  <c r="S29" i="4"/>
  <c r="O29" i="4"/>
  <c r="O29" i="15" l="1"/>
  <c r="O29" i="22"/>
  <c r="N31" i="4"/>
  <c r="N30" i="15"/>
  <c r="N30" i="22"/>
  <c r="R30" i="4"/>
  <c r="Q30" i="4"/>
  <c r="O30" i="4"/>
  <c r="S30" i="4" s="1"/>
  <c r="N32" i="4" l="1"/>
  <c r="N31" i="15"/>
  <c r="N31" i="22"/>
  <c r="Q31" i="4"/>
  <c r="R31" i="4"/>
  <c r="O31" i="4"/>
  <c r="S31" i="4" s="1"/>
  <c r="O30" i="15"/>
  <c r="O30" i="22"/>
  <c r="O31" i="22" l="1"/>
  <c r="O31" i="15"/>
  <c r="N33" i="4"/>
  <c r="N32" i="15"/>
  <c r="N32" i="22"/>
  <c r="Q32" i="4"/>
  <c r="R32" i="4"/>
  <c r="O32" i="4"/>
  <c r="S32" i="4" s="1"/>
  <c r="O32" i="15" l="1"/>
  <c r="O32" i="22"/>
  <c r="N34" i="4"/>
  <c r="N33" i="22"/>
  <c r="N33" i="15"/>
  <c r="R33" i="4"/>
  <c r="Q33" i="4"/>
  <c r="S33" i="4"/>
  <c r="O33" i="4"/>
  <c r="O33" i="22" l="1"/>
  <c r="O33" i="15"/>
  <c r="N35" i="4"/>
  <c r="N34" i="22"/>
  <c r="N34" i="15"/>
  <c r="R34" i="4"/>
  <c r="Q34" i="4"/>
  <c r="O34" i="4"/>
  <c r="S34" i="4" s="1"/>
  <c r="N36" i="4" l="1"/>
  <c r="N35" i="22"/>
  <c r="N35" i="15"/>
  <c r="Q35" i="4"/>
  <c r="R35" i="4"/>
  <c r="O35" i="4"/>
  <c r="S35" i="4" s="1"/>
  <c r="O34" i="22"/>
  <c r="O34" i="15"/>
  <c r="O35" i="15" l="1"/>
  <c r="O35" i="22"/>
  <c r="N37" i="4"/>
  <c r="N36" i="22"/>
  <c r="N36" i="15"/>
  <c r="Q36" i="4"/>
  <c r="R36" i="4"/>
  <c r="O36" i="4"/>
  <c r="S36" i="4" s="1"/>
  <c r="N38" i="4" l="1"/>
  <c r="N37" i="15"/>
  <c r="N37" i="22"/>
  <c r="R37" i="4"/>
  <c r="Q37" i="4"/>
  <c r="O37" i="4"/>
  <c r="S37" i="4"/>
  <c r="O36" i="22"/>
  <c r="O36" i="15"/>
  <c r="O37" i="15" l="1"/>
  <c r="O37" i="22"/>
  <c r="N39" i="4"/>
  <c r="N38" i="15"/>
  <c r="N38" i="22"/>
  <c r="R38" i="4"/>
  <c r="Q38" i="4"/>
  <c r="O38" i="4"/>
  <c r="S38" i="4" s="1"/>
  <c r="O38" i="22" l="1"/>
  <c r="O38" i="15"/>
  <c r="N40" i="4"/>
  <c r="N39" i="15"/>
  <c r="N39" i="22"/>
  <c r="R39" i="4"/>
  <c r="Q39" i="4"/>
  <c r="O39" i="4"/>
  <c r="S39" i="4" s="1"/>
  <c r="N41" i="4" l="1"/>
  <c r="N40" i="15"/>
  <c r="N40" i="22"/>
  <c r="Q40" i="4"/>
  <c r="R40" i="4"/>
  <c r="O40" i="4"/>
  <c r="S40" i="4" s="1"/>
  <c r="O39" i="15"/>
  <c r="O39" i="22"/>
  <c r="O40" i="15" l="1"/>
  <c r="O40" i="22"/>
  <c r="N42" i="4"/>
  <c r="N41" i="22"/>
  <c r="N41" i="15"/>
  <c r="R41" i="4"/>
  <c r="Q41" i="4"/>
  <c r="O41" i="4"/>
  <c r="S41" i="4" s="1"/>
  <c r="N43" i="4" l="1"/>
  <c r="N42" i="22"/>
  <c r="N42" i="15"/>
  <c r="Q42" i="4"/>
  <c r="R42" i="4"/>
  <c r="O42" i="4"/>
  <c r="S42" i="4" s="1"/>
  <c r="O41" i="22"/>
  <c r="O41" i="15"/>
  <c r="O42" i="15" l="1"/>
  <c r="O42" i="22"/>
  <c r="N44" i="4"/>
  <c r="N43" i="22"/>
  <c r="N43" i="15"/>
  <c r="R43" i="4"/>
  <c r="Q43" i="4"/>
  <c r="O43" i="4"/>
  <c r="S43" i="4" s="1"/>
  <c r="O43" i="15" l="1"/>
  <c r="O43" i="22"/>
  <c r="N45" i="4"/>
  <c r="N44" i="22"/>
  <c r="N44" i="15"/>
  <c r="Q44" i="4"/>
  <c r="R44" i="4"/>
  <c r="O44" i="4"/>
  <c r="S44" i="4" s="1"/>
  <c r="N46" i="4" l="1"/>
  <c r="N45" i="15"/>
  <c r="N45" i="22"/>
  <c r="R45" i="4"/>
  <c r="Q45" i="4"/>
  <c r="O45" i="4"/>
  <c r="S45" i="4" s="1"/>
  <c r="O44" i="15"/>
  <c r="O44" i="22"/>
  <c r="O45" i="22" l="1"/>
  <c r="O45" i="15"/>
  <c r="N47" i="4"/>
  <c r="N46" i="15"/>
  <c r="N46" i="22"/>
  <c r="Q46" i="4"/>
  <c r="R46" i="4"/>
  <c r="O46" i="4"/>
  <c r="S46" i="4" s="1"/>
  <c r="N48" i="4" l="1"/>
  <c r="N47" i="15"/>
  <c r="N47" i="22"/>
  <c r="R47" i="4"/>
  <c r="Q47" i="4"/>
  <c r="O47" i="4"/>
  <c r="S47" i="4"/>
  <c r="O46" i="22"/>
  <c r="O46" i="15"/>
  <c r="O47" i="15" l="1"/>
  <c r="O47" i="22"/>
  <c r="N49" i="4"/>
  <c r="N48" i="15"/>
  <c r="N48" i="22"/>
  <c r="Q48" i="4"/>
  <c r="R48" i="4"/>
  <c r="O48" i="4"/>
  <c r="S48" i="4" s="1"/>
  <c r="O48" i="22" l="1"/>
  <c r="O48" i="15"/>
  <c r="N50" i="4"/>
  <c r="N49" i="22"/>
  <c r="N49" i="15"/>
  <c r="Q49" i="4"/>
  <c r="R49" i="4"/>
  <c r="O49" i="4"/>
  <c r="S49" i="4" s="1"/>
  <c r="O49" i="22" l="1"/>
  <c r="O49" i="15"/>
  <c r="N51" i="4"/>
  <c r="N50" i="22"/>
  <c r="N50" i="15"/>
  <c r="R50" i="4"/>
  <c r="Q50" i="4"/>
  <c r="O50" i="4"/>
  <c r="S50" i="4" s="1"/>
  <c r="N52" i="4" l="1"/>
  <c r="N51" i="22"/>
  <c r="N51" i="15"/>
  <c r="Q51" i="4"/>
  <c r="R51" i="4"/>
  <c r="O51" i="4"/>
  <c r="S51" i="4" s="1"/>
  <c r="O50" i="15"/>
  <c r="O50" i="22"/>
  <c r="O51" i="22" l="1"/>
  <c r="O51" i="15"/>
  <c r="N53" i="4"/>
  <c r="N52" i="22"/>
  <c r="N52" i="15"/>
  <c r="R52" i="4"/>
  <c r="Q52" i="4"/>
  <c r="O52" i="4"/>
  <c r="S52" i="4" s="1"/>
  <c r="N54" i="4" l="1"/>
  <c r="N53" i="15"/>
  <c r="N53" i="22"/>
  <c r="Q53" i="4"/>
  <c r="R53" i="4"/>
  <c r="O53" i="4"/>
  <c r="S53" i="4"/>
  <c r="O52" i="22"/>
  <c r="O52" i="15"/>
  <c r="O53" i="15" l="1"/>
  <c r="O53" i="22"/>
  <c r="N55" i="4"/>
  <c r="N54" i="15"/>
  <c r="N54" i="22"/>
  <c r="R54" i="4"/>
  <c r="Q54" i="4"/>
  <c r="O54" i="4"/>
  <c r="S54" i="4" s="1"/>
  <c r="N56" i="4" l="1"/>
  <c r="N55" i="15"/>
  <c r="N55" i="22"/>
  <c r="Q55" i="4"/>
  <c r="R55" i="4"/>
  <c r="O55" i="4"/>
  <c r="S55" i="4"/>
  <c r="O54" i="22"/>
  <c r="O54" i="15"/>
  <c r="O55" i="15" l="1"/>
  <c r="O55" i="22"/>
  <c r="N57" i="4"/>
  <c r="N56" i="15"/>
  <c r="N56" i="22"/>
  <c r="R56" i="4"/>
  <c r="Q56" i="4"/>
  <c r="O56" i="4"/>
  <c r="S56" i="4" s="1"/>
  <c r="N58" i="4" l="1"/>
  <c r="N57" i="22"/>
  <c r="N57" i="15"/>
  <c r="R57" i="4"/>
  <c r="Q57" i="4"/>
  <c r="O57" i="4"/>
  <c r="S57" i="4" s="1"/>
  <c r="O56" i="15"/>
  <c r="O56" i="22"/>
  <c r="O57" i="22" l="1"/>
  <c r="O57" i="15"/>
  <c r="N59" i="4"/>
  <c r="N58" i="22"/>
  <c r="N58" i="15"/>
  <c r="R58" i="4"/>
  <c r="Q58" i="4"/>
  <c r="O58" i="4"/>
  <c r="S58" i="4" s="1"/>
  <c r="O58" i="22" l="1"/>
  <c r="O58" i="15"/>
  <c r="N60" i="4"/>
  <c r="N59" i="22"/>
  <c r="N59" i="15"/>
  <c r="Q59" i="4"/>
  <c r="R59" i="4"/>
  <c r="O59" i="4"/>
  <c r="S59" i="4" s="1"/>
  <c r="O59" i="15" l="1"/>
  <c r="O59" i="22"/>
  <c r="N61" i="4"/>
  <c r="N60" i="22"/>
  <c r="N60" i="15"/>
  <c r="R60" i="4"/>
  <c r="Q60" i="4"/>
  <c r="O60" i="4"/>
  <c r="S60" i="4" s="1"/>
  <c r="N62" i="4" l="1"/>
  <c r="N61" i="15"/>
  <c r="N61" i="22"/>
  <c r="R61" i="4"/>
  <c r="Q61" i="4"/>
  <c r="O61" i="4"/>
  <c r="S61" i="4" s="1"/>
  <c r="O60" i="15"/>
  <c r="O60" i="22"/>
  <c r="O61" i="22" l="1"/>
  <c r="O61" i="15"/>
  <c r="N63" i="4"/>
  <c r="N62" i="15"/>
  <c r="N62" i="22"/>
  <c r="R62" i="4"/>
  <c r="Q62" i="4"/>
  <c r="S62" i="4"/>
  <c r="O62" i="4"/>
  <c r="O62" i="22" l="1"/>
  <c r="O62" i="15"/>
  <c r="N64" i="4"/>
  <c r="N63" i="15"/>
  <c r="N63" i="22"/>
  <c r="Q63" i="4"/>
  <c r="R63" i="4"/>
  <c r="O63" i="4"/>
  <c r="S63" i="4"/>
  <c r="N65" i="4" l="1"/>
  <c r="N64" i="15"/>
  <c r="N64" i="22"/>
  <c r="Q64" i="4"/>
  <c r="R64" i="4"/>
  <c r="O64" i="4"/>
  <c r="S64" i="4" s="1"/>
  <c r="O63" i="15"/>
  <c r="O63" i="22"/>
  <c r="O64" i="15" l="1"/>
  <c r="O64" i="22"/>
  <c r="N66" i="4"/>
  <c r="N65" i="22"/>
  <c r="N65" i="15"/>
  <c r="R65" i="4"/>
  <c r="Q65" i="4"/>
  <c r="S65" i="4"/>
  <c r="O65" i="4"/>
  <c r="O65" i="22" l="1"/>
  <c r="O65" i="15"/>
  <c r="N67" i="4"/>
  <c r="N66" i="22"/>
  <c r="N66" i="15"/>
  <c r="R66" i="4"/>
  <c r="Q66" i="4"/>
  <c r="O66" i="4"/>
  <c r="S66" i="4" s="1"/>
  <c r="N68" i="4" l="1"/>
  <c r="N67" i="22"/>
  <c r="N67" i="15"/>
  <c r="Q67" i="4"/>
  <c r="R67" i="4"/>
  <c r="O67" i="4"/>
  <c r="S67" i="4"/>
  <c r="O66" i="15"/>
  <c r="O66" i="22"/>
  <c r="O67" i="22" l="1"/>
  <c r="O67" i="15"/>
  <c r="N69" i="4"/>
  <c r="N68" i="22"/>
  <c r="N68" i="15"/>
  <c r="Q68" i="4"/>
  <c r="R68" i="4"/>
  <c r="O68" i="4"/>
  <c r="S68" i="4" s="1"/>
  <c r="N70" i="4" l="1"/>
  <c r="N69" i="15"/>
  <c r="N69" i="22"/>
  <c r="R69" i="4"/>
  <c r="Q69" i="4"/>
  <c r="O69" i="4"/>
  <c r="S69" i="4"/>
  <c r="O68" i="22"/>
  <c r="O68" i="15"/>
  <c r="O69" i="15" l="1"/>
  <c r="O69" i="22"/>
  <c r="N71" i="4"/>
  <c r="N70" i="15"/>
  <c r="N70" i="22"/>
  <c r="R70" i="4"/>
  <c r="Q70" i="4"/>
  <c r="S70" i="4"/>
  <c r="O70" i="4"/>
  <c r="O70" i="22" l="1"/>
  <c r="O70" i="15"/>
  <c r="N72" i="4"/>
  <c r="N71" i="15"/>
  <c r="N71" i="22"/>
  <c r="R71" i="4"/>
  <c r="Q71" i="4"/>
  <c r="S71" i="4" s="1"/>
  <c r="O71" i="4"/>
  <c r="N73" i="4" l="1"/>
  <c r="N72" i="15"/>
  <c r="N72" i="22"/>
  <c r="R72" i="4"/>
  <c r="Q72" i="4"/>
  <c r="O72" i="4"/>
  <c r="S72" i="4"/>
  <c r="O71" i="15"/>
  <c r="O71" i="22"/>
  <c r="O72" i="15" l="1"/>
  <c r="O72" i="22"/>
  <c r="N74" i="4"/>
  <c r="N73" i="22"/>
  <c r="N73" i="15"/>
  <c r="R73" i="4"/>
  <c r="Q73" i="4"/>
  <c r="O73" i="4"/>
  <c r="S73" i="4" l="1"/>
  <c r="O73" i="15" s="1"/>
  <c r="N75" i="4"/>
  <c r="N74" i="22"/>
  <c r="N74" i="15"/>
  <c r="Q74" i="4"/>
  <c r="R74" i="4"/>
  <c r="O74" i="4"/>
  <c r="S74" i="4"/>
  <c r="O73" i="22"/>
  <c r="O74" i="15" l="1"/>
  <c r="O74" i="22"/>
  <c r="N76" i="4"/>
  <c r="N75" i="22"/>
  <c r="N75" i="15"/>
  <c r="R75" i="4"/>
  <c r="O75" i="4"/>
  <c r="Q75" i="4"/>
  <c r="S75" i="4" l="1"/>
  <c r="O75" i="22" s="1"/>
  <c r="N77" i="4"/>
  <c r="N76" i="22"/>
  <c r="N76" i="15"/>
  <c r="Q76" i="4"/>
  <c r="R76" i="4"/>
  <c r="O76" i="4"/>
  <c r="S76" i="4"/>
  <c r="O75" i="15"/>
  <c r="O76" i="22" l="1"/>
  <c r="O76" i="15"/>
  <c r="N78" i="4"/>
  <c r="N77" i="15"/>
  <c r="N77" i="22"/>
  <c r="Q77" i="4"/>
  <c r="R77" i="4"/>
  <c r="O77" i="4"/>
  <c r="S77" i="4" l="1"/>
  <c r="O77" i="15" s="1"/>
  <c r="N79" i="4"/>
  <c r="N78" i="15"/>
  <c r="N78" i="22"/>
  <c r="Q78" i="4"/>
  <c r="R78" i="4"/>
  <c r="O78" i="4"/>
  <c r="S78" i="4"/>
  <c r="O77" i="22"/>
  <c r="O78" i="22" l="1"/>
  <c r="O78" i="15"/>
  <c r="N80" i="4"/>
  <c r="N79" i="15"/>
  <c r="N79" i="22"/>
  <c r="R79" i="4"/>
  <c r="Q79" i="4"/>
  <c r="O79" i="4"/>
  <c r="S79" i="4" s="1"/>
  <c r="N81" i="4" l="1"/>
  <c r="N80" i="15"/>
  <c r="N80" i="22"/>
  <c r="R80" i="4"/>
  <c r="Q80" i="4"/>
  <c r="O80" i="4"/>
  <c r="S80" i="4" s="1"/>
  <c r="O79" i="15"/>
  <c r="O79" i="22"/>
  <c r="O80" i="15" l="1"/>
  <c r="O80" i="22"/>
  <c r="N82" i="4"/>
  <c r="N81" i="22"/>
  <c r="N81" i="15"/>
  <c r="R81" i="4"/>
  <c r="Q81" i="4"/>
  <c r="S81" i="4"/>
  <c r="O81" i="4"/>
  <c r="O81" i="22" l="1"/>
  <c r="O81" i="15"/>
  <c r="N83" i="4"/>
  <c r="N82" i="22"/>
  <c r="N82" i="15"/>
  <c r="R82" i="4"/>
  <c r="Q82" i="4"/>
  <c r="O82" i="4"/>
  <c r="S82" i="4" l="1"/>
  <c r="O82" i="15" s="1"/>
  <c r="N84" i="4"/>
  <c r="N83" i="22"/>
  <c r="N83" i="15"/>
  <c r="Q83" i="4"/>
  <c r="R83" i="4"/>
  <c r="O83" i="4"/>
  <c r="S83" i="4"/>
  <c r="O82" i="22" l="1"/>
  <c r="O83" i="15"/>
  <c r="O83" i="22"/>
  <c r="N85" i="4"/>
  <c r="N84" i="22"/>
  <c r="N84" i="15"/>
  <c r="R84" i="4"/>
  <c r="Q84" i="4"/>
  <c r="O84" i="4"/>
  <c r="S84" i="4" l="1"/>
  <c r="O84" i="15" s="1"/>
  <c r="N86" i="4"/>
  <c r="N85" i="15"/>
  <c r="N85" i="22"/>
  <c r="R85" i="4"/>
  <c r="O85" i="4"/>
  <c r="Q85" i="4"/>
  <c r="S85" i="4"/>
  <c r="O84" i="22"/>
  <c r="O85" i="22" l="1"/>
  <c r="O85" i="15"/>
  <c r="N87" i="4"/>
  <c r="N86" i="15"/>
  <c r="N86" i="22"/>
  <c r="R86" i="4"/>
  <c r="Q86" i="4"/>
  <c r="S86" i="4"/>
  <c r="O86" i="4"/>
  <c r="O86" i="15" l="1"/>
  <c r="O86" i="22"/>
  <c r="N88" i="4"/>
  <c r="N87" i="15"/>
  <c r="N87" i="22"/>
  <c r="Q87" i="4"/>
  <c r="R87" i="4"/>
  <c r="O87" i="4"/>
  <c r="S87" i="4" l="1"/>
  <c r="O87" i="22" s="1"/>
  <c r="N89" i="4"/>
  <c r="N88" i="15"/>
  <c r="N88" i="22"/>
  <c r="R88" i="4"/>
  <c r="Q88" i="4"/>
  <c r="O88" i="4"/>
  <c r="S88" i="4"/>
  <c r="O87" i="15" l="1"/>
  <c r="O88" i="15"/>
  <c r="O88" i="22"/>
  <c r="N90" i="4"/>
  <c r="N89" i="22"/>
  <c r="N89" i="15"/>
  <c r="R89" i="4"/>
  <c r="Q89" i="4"/>
  <c r="S89" i="4"/>
  <c r="O89" i="4"/>
  <c r="O89" i="22" l="1"/>
  <c r="O89" i="15"/>
  <c r="N91" i="4"/>
  <c r="N90" i="22"/>
  <c r="N90" i="15"/>
  <c r="R90" i="4"/>
  <c r="Q90" i="4"/>
  <c r="S90" i="4"/>
  <c r="O90" i="4"/>
  <c r="O90" i="15" l="1"/>
  <c r="O90" i="22"/>
  <c r="N92" i="4"/>
  <c r="N91" i="22"/>
  <c r="N91" i="15"/>
  <c r="Q91" i="4"/>
  <c r="R91" i="4"/>
  <c r="O91" i="4"/>
  <c r="S91" i="4" l="1"/>
  <c r="O91" i="15" s="1"/>
  <c r="N93" i="4"/>
  <c r="N92" i="22"/>
  <c r="N92" i="15"/>
  <c r="R92" i="4"/>
  <c r="Q92" i="4"/>
  <c r="O92" i="4"/>
  <c r="S92" i="4"/>
  <c r="O91" i="22"/>
  <c r="O92" i="22" l="1"/>
  <c r="O92" i="15"/>
  <c r="N94" i="4"/>
  <c r="N93" i="15"/>
  <c r="N93" i="22"/>
  <c r="R93" i="4"/>
  <c r="Q93" i="4"/>
  <c r="S93" i="4"/>
  <c r="O93" i="4"/>
  <c r="O93" i="22" l="1"/>
  <c r="O93" i="15"/>
  <c r="N95" i="4"/>
  <c r="N94" i="15"/>
  <c r="N94" i="22"/>
  <c r="R94" i="4"/>
  <c r="Q94" i="4"/>
  <c r="S94" i="4"/>
  <c r="O94" i="4"/>
  <c r="O94" i="22" l="1"/>
  <c r="O94" i="15"/>
  <c r="N96" i="4"/>
  <c r="N95" i="15"/>
  <c r="N95" i="22"/>
  <c r="Q95" i="4"/>
  <c r="R95" i="4"/>
  <c r="O95" i="4"/>
  <c r="S95" i="4" s="1"/>
  <c r="N97" i="4" l="1"/>
  <c r="N96" i="15"/>
  <c r="N96" i="22"/>
  <c r="Q96" i="4"/>
  <c r="R96" i="4"/>
  <c r="O96" i="4"/>
  <c r="O95" i="15"/>
  <c r="O95" i="22"/>
  <c r="S96" i="4" l="1"/>
  <c r="O96" i="15" s="1"/>
  <c r="N98" i="4"/>
  <c r="N97" i="22"/>
  <c r="N97" i="15"/>
  <c r="R97" i="4"/>
  <c r="Q97" i="4"/>
  <c r="O97" i="4"/>
  <c r="S97" i="4" s="1"/>
  <c r="O96" i="22" l="1"/>
  <c r="O97" i="22"/>
  <c r="O97" i="15"/>
  <c r="N99" i="4"/>
  <c r="N98" i="22"/>
  <c r="N98" i="15"/>
  <c r="R98" i="4"/>
  <c r="Q98" i="4"/>
  <c r="O98" i="4"/>
  <c r="S98" i="4" s="1"/>
  <c r="N100" i="4" l="1"/>
  <c r="N99" i="22"/>
  <c r="N99" i="15"/>
  <c r="Q99" i="4"/>
  <c r="R99" i="4"/>
  <c r="O99" i="4"/>
  <c r="S99" i="4"/>
  <c r="O98" i="15"/>
  <c r="O98" i="22"/>
  <c r="O99" i="15" l="1"/>
  <c r="O99" i="22"/>
  <c r="N101" i="4"/>
  <c r="N100" i="22"/>
  <c r="N100" i="15"/>
  <c r="R100" i="4"/>
  <c r="Q100" i="4"/>
  <c r="S100" i="4" s="1"/>
  <c r="O100" i="4"/>
  <c r="N102" i="4" l="1"/>
  <c r="N101" i="15"/>
  <c r="N101" i="22"/>
  <c r="R101" i="4"/>
  <c r="O101" i="4"/>
  <c r="Q101" i="4"/>
  <c r="S101" i="4"/>
  <c r="O100" i="15"/>
  <c r="O100" i="22"/>
  <c r="O101" i="15" l="1"/>
  <c r="O101" i="22"/>
  <c r="N103" i="4"/>
  <c r="N102" i="15"/>
  <c r="N102" i="22"/>
  <c r="R102" i="4"/>
  <c r="Q102" i="4"/>
  <c r="S102" i="4"/>
  <c r="O102" i="4"/>
  <c r="O102" i="15" l="1"/>
  <c r="O102" i="22"/>
  <c r="N104" i="4"/>
  <c r="N103" i="15"/>
  <c r="N103" i="22"/>
  <c r="R103" i="4"/>
  <c r="Q103" i="4"/>
  <c r="O103" i="4"/>
  <c r="S103" i="4" l="1"/>
  <c r="O103" i="22" s="1"/>
  <c r="N105" i="4"/>
  <c r="N104" i="15"/>
  <c r="N104" i="22"/>
  <c r="Q104" i="4"/>
  <c r="R104" i="4"/>
  <c r="S104" i="4"/>
  <c r="O104" i="4"/>
  <c r="O103" i="15"/>
  <c r="O104" i="15" l="1"/>
  <c r="O104" i="22"/>
  <c r="N106" i="4"/>
  <c r="N105" i="22"/>
  <c r="N105" i="15"/>
  <c r="R105" i="4"/>
  <c r="Q105" i="4"/>
  <c r="S105" i="4" s="1"/>
  <c r="O105" i="4"/>
  <c r="O105" i="22" l="1"/>
  <c r="O105" i="15"/>
  <c r="N107" i="4"/>
  <c r="N106" i="22"/>
  <c r="N106" i="15"/>
  <c r="Q106" i="4"/>
  <c r="R106" i="4"/>
  <c r="S106" i="4"/>
  <c r="O106" i="4"/>
  <c r="O106" i="15" l="1"/>
  <c r="O106" i="22"/>
  <c r="N108" i="4"/>
  <c r="N107" i="22"/>
  <c r="N107" i="15"/>
  <c r="R107" i="4"/>
  <c r="Q107" i="4"/>
  <c r="O107" i="4"/>
  <c r="S107" i="4" l="1"/>
  <c r="O107" i="22" s="1"/>
  <c r="N109" i="4"/>
  <c r="N108" i="22"/>
  <c r="N108" i="15"/>
  <c r="Q108" i="4"/>
  <c r="R108" i="4"/>
  <c r="O108" i="4"/>
  <c r="S108" i="4"/>
  <c r="O107" i="15"/>
  <c r="O108" i="22" l="1"/>
  <c r="O108" i="15"/>
  <c r="N110" i="4"/>
  <c r="N109" i="15"/>
  <c r="N109" i="22"/>
  <c r="R109" i="4"/>
  <c r="Q109" i="4"/>
  <c r="O109" i="4"/>
  <c r="S109" i="4" l="1"/>
  <c r="O109" i="22" s="1"/>
  <c r="N111" i="4"/>
  <c r="N110" i="15"/>
  <c r="N110" i="22"/>
  <c r="R110" i="4"/>
  <c r="Q110" i="4"/>
  <c r="S110" i="4" s="1"/>
  <c r="O110" i="4"/>
  <c r="O109" i="15" l="1"/>
  <c r="N112" i="4"/>
  <c r="N111" i="15"/>
  <c r="N111" i="22"/>
  <c r="Q111" i="4"/>
  <c r="R111" i="4"/>
  <c r="O111" i="4"/>
  <c r="S111" i="4" s="1"/>
  <c r="O110" i="22"/>
  <c r="O110" i="15"/>
  <c r="O111" i="15" l="1"/>
  <c r="O111" i="22"/>
  <c r="N113" i="4"/>
  <c r="N112" i="15"/>
  <c r="N112" i="22"/>
  <c r="R112" i="4"/>
  <c r="Q112" i="4"/>
  <c r="O112" i="4"/>
  <c r="S112" i="4" l="1"/>
  <c r="O112" i="22" s="1"/>
  <c r="N114" i="4"/>
  <c r="N113" i="22"/>
  <c r="N113" i="15"/>
  <c r="R113" i="4"/>
  <c r="Q113" i="4"/>
  <c r="S113" i="4" s="1"/>
  <c r="O113" i="4"/>
  <c r="O112" i="15" l="1"/>
  <c r="O113" i="22"/>
  <c r="O113" i="15"/>
  <c r="N115" i="4"/>
  <c r="N114" i="22"/>
  <c r="N114" i="15"/>
  <c r="R114" i="4"/>
  <c r="O114" i="4"/>
  <c r="Q114" i="4"/>
  <c r="S114" i="4" s="1"/>
  <c r="O114" i="15" l="1"/>
  <c r="O114" i="22"/>
  <c r="N116" i="4"/>
  <c r="N115" i="22"/>
  <c r="N115" i="15"/>
  <c r="Q115" i="4"/>
  <c r="R115" i="4"/>
  <c r="O115" i="4"/>
  <c r="S115" i="4" l="1"/>
  <c r="O115" i="22" s="1"/>
  <c r="N117" i="4"/>
  <c r="N116" i="22"/>
  <c r="N116" i="15"/>
  <c r="Q116" i="4"/>
  <c r="R116" i="4"/>
  <c r="O116" i="4"/>
  <c r="S116" i="4"/>
  <c r="O115" i="15"/>
  <c r="O116" i="22" l="1"/>
  <c r="O116" i="15"/>
  <c r="N118" i="4"/>
  <c r="N117" i="15"/>
  <c r="N117" i="22"/>
  <c r="R117" i="4"/>
  <c r="Q117" i="4"/>
  <c r="O117" i="4"/>
  <c r="S117" i="4" l="1"/>
  <c r="N119" i="4"/>
  <c r="N118" i="15"/>
  <c r="N118" i="22"/>
  <c r="R118" i="4"/>
  <c r="Q118" i="4"/>
  <c r="S118" i="4" s="1"/>
  <c r="O118" i="4"/>
  <c r="O117" i="22"/>
  <c r="O117" i="15"/>
  <c r="O118" i="22" l="1"/>
  <c r="O118" i="15"/>
  <c r="N120" i="4"/>
  <c r="N119" i="15"/>
  <c r="N119" i="22"/>
  <c r="Q119" i="4"/>
  <c r="R119" i="4"/>
  <c r="O119" i="4"/>
  <c r="S119" i="4" s="1"/>
  <c r="N121" i="4" l="1"/>
  <c r="N120" i="15"/>
  <c r="N120" i="22"/>
  <c r="Q120" i="4"/>
  <c r="R120" i="4"/>
  <c r="O120" i="4"/>
  <c r="O119" i="22"/>
  <c r="O119" i="15"/>
  <c r="S120" i="4" l="1"/>
  <c r="O120" i="22" s="1"/>
  <c r="N122" i="4"/>
  <c r="N121" i="22"/>
  <c r="N121" i="15"/>
  <c r="R121" i="4"/>
  <c r="Q121" i="4"/>
  <c r="S121" i="4" s="1"/>
  <c r="O121" i="4"/>
  <c r="O120" i="15" l="1"/>
  <c r="O121" i="22"/>
  <c r="O121" i="15"/>
  <c r="N123" i="4"/>
  <c r="N122" i="22"/>
  <c r="N122" i="15"/>
  <c r="R122" i="4"/>
  <c r="Q122" i="4"/>
  <c r="O122" i="4"/>
  <c r="S122" i="4" l="1"/>
  <c r="O122" i="15" s="1"/>
  <c r="N124" i="4"/>
  <c r="N123" i="22"/>
  <c r="N123" i="15"/>
  <c r="Q123" i="4"/>
  <c r="S123" i="4" s="1"/>
  <c r="R123" i="4"/>
  <c r="O123" i="4"/>
  <c r="O122" i="22" l="1"/>
  <c r="O123" i="15"/>
  <c r="O123" i="22"/>
  <c r="N125" i="4"/>
  <c r="N124" i="22"/>
  <c r="N124" i="15"/>
  <c r="Q124" i="4"/>
  <c r="R124" i="4"/>
  <c r="O124" i="4"/>
  <c r="S124" i="4" l="1"/>
  <c r="O124" i="15" s="1"/>
  <c r="N126" i="4"/>
  <c r="N125" i="15"/>
  <c r="N125" i="22"/>
  <c r="R125" i="4"/>
  <c r="Q125" i="4"/>
  <c r="O125" i="4"/>
  <c r="S125" i="4" s="1"/>
  <c r="O124" i="22" l="1"/>
  <c r="N127" i="4"/>
  <c r="N126" i="15"/>
  <c r="N126" i="22"/>
  <c r="R126" i="4"/>
  <c r="Q126" i="4"/>
  <c r="O126" i="4"/>
  <c r="O125" i="22"/>
  <c r="O125" i="15"/>
  <c r="S126" i="4" l="1"/>
  <c r="O126" i="22" s="1"/>
  <c r="N128" i="4"/>
  <c r="N127" i="15"/>
  <c r="N127" i="22"/>
  <c r="Q127" i="4"/>
  <c r="S127" i="4" s="1"/>
  <c r="R127" i="4"/>
  <c r="O127" i="4"/>
  <c r="O126" i="15" l="1"/>
  <c r="O127" i="15"/>
  <c r="O127" i="22"/>
  <c r="N129" i="4"/>
  <c r="N128" i="15"/>
  <c r="N128" i="22"/>
  <c r="Q128" i="4"/>
  <c r="S128" i="4" s="1"/>
  <c r="R128" i="4"/>
  <c r="O128" i="4"/>
  <c r="O128" i="22" l="1"/>
  <c r="O128" i="15"/>
  <c r="N130" i="4"/>
  <c r="N129" i="22"/>
  <c r="N129" i="15"/>
  <c r="R129" i="4"/>
  <c r="Q129" i="4"/>
  <c r="O129" i="4"/>
  <c r="S129" i="4" l="1"/>
  <c r="O129" i="22" s="1"/>
  <c r="N131" i="4"/>
  <c r="N130" i="22"/>
  <c r="N130" i="15"/>
  <c r="R130" i="4"/>
  <c r="O130" i="4"/>
  <c r="Q130" i="4"/>
  <c r="O129" i="15" l="1"/>
  <c r="S130" i="4"/>
  <c r="O130" i="15" s="1"/>
  <c r="N132" i="4"/>
  <c r="N131" i="22"/>
  <c r="N131" i="15"/>
  <c r="Q131" i="4"/>
  <c r="S131" i="4" s="1"/>
  <c r="R131" i="4"/>
  <c r="O131" i="4"/>
  <c r="O130" i="22" l="1"/>
  <c r="O131" i="15"/>
  <c r="O131" i="22"/>
  <c r="N133" i="4"/>
  <c r="N132" i="22"/>
  <c r="N132" i="15"/>
  <c r="R132" i="4"/>
  <c r="Q132" i="4"/>
  <c r="O132" i="4"/>
  <c r="S132" i="4" l="1"/>
  <c r="O132" i="22" s="1"/>
  <c r="N134" i="4"/>
  <c r="N133" i="15"/>
  <c r="N133" i="22"/>
  <c r="R133" i="4"/>
  <c r="O133" i="4"/>
  <c r="Q133" i="4"/>
  <c r="O132" i="15" l="1"/>
  <c r="S133" i="4"/>
  <c r="O133" i="15" s="1"/>
  <c r="N135" i="4"/>
  <c r="N134" i="15"/>
  <c r="N134" i="22"/>
  <c r="R134" i="4"/>
  <c r="Q134" i="4"/>
  <c r="S134" i="4" s="1"/>
  <c r="O134" i="4"/>
  <c r="O133" i="22" l="1"/>
  <c r="O134" i="22"/>
  <c r="O134" i="15"/>
  <c r="N136" i="4"/>
  <c r="N135" i="15"/>
  <c r="N135" i="22"/>
  <c r="R135" i="4"/>
  <c r="Q135" i="4"/>
  <c r="O135" i="4"/>
  <c r="S135" i="4" l="1"/>
  <c r="O135" i="15" s="1"/>
  <c r="N137" i="4"/>
  <c r="N136" i="15"/>
  <c r="N136" i="22"/>
  <c r="Q136" i="4"/>
  <c r="S136" i="4" s="1"/>
  <c r="R136" i="4"/>
  <c r="O136" i="4"/>
  <c r="O135" i="22" l="1"/>
  <c r="O136" i="15"/>
  <c r="O136" i="22"/>
  <c r="N138" i="4"/>
  <c r="N137" i="22"/>
  <c r="N137" i="15"/>
  <c r="R137" i="4"/>
  <c r="Q137" i="4"/>
  <c r="O137" i="4"/>
  <c r="S137" i="4" l="1"/>
  <c r="O137" i="22" s="1"/>
  <c r="N139" i="4"/>
  <c r="N138" i="22"/>
  <c r="N138" i="15"/>
  <c r="Q138" i="4"/>
  <c r="S138" i="4" s="1"/>
  <c r="R138" i="4"/>
  <c r="O138" i="4"/>
  <c r="O137" i="15" l="1"/>
  <c r="O138" i="15"/>
  <c r="O138" i="22"/>
  <c r="N140" i="4"/>
  <c r="N139" i="22"/>
  <c r="N139" i="15"/>
  <c r="R139" i="4"/>
  <c r="Q139" i="4"/>
  <c r="S139" i="4" s="1"/>
  <c r="O139" i="4"/>
  <c r="N141" i="4" l="1"/>
  <c r="N140" i="22"/>
  <c r="N140" i="15"/>
  <c r="R140" i="4"/>
  <c r="Q140" i="4"/>
  <c r="O140" i="4"/>
  <c r="O139" i="15"/>
  <c r="O139" i="22"/>
  <c r="S140" i="4" l="1"/>
  <c r="O140" i="15" s="1"/>
  <c r="N142" i="4"/>
  <c r="N141" i="15"/>
  <c r="N141" i="22"/>
  <c r="R141" i="4"/>
  <c r="Q141" i="4"/>
  <c r="S141" i="4" s="1"/>
  <c r="O141" i="4"/>
  <c r="O140" i="22" l="1"/>
  <c r="N143" i="4"/>
  <c r="N142" i="15"/>
  <c r="N142" i="22"/>
  <c r="R142" i="4"/>
  <c r="Q142" i="4"/>
  <c r="O142" i="4"/>
  <c r="S142" i="4"/>
  <c r="O141" i="15"/>
  <c r="O141" i="22"/>
  <c r="O142" i="22" l="1"/>
  <c r="O142" i="15"/>
  <c r="N144" i="4"/>
  <c r="N143" i="15"/>
  <c r="N143" i="22"/>
  <c r="Q143" i="4"/>
  <c r="R143" i="4"/>
  <c r="O143" i="4"/>
  <c r="S143" i="4" l="1"/>
  <c r="O143" i="22" s="1"/>
  <c r="N145" i="4"/>
  <c r="N144" i="15"/>
  <c r="N144" i="22"/>
  <c r="R144" i="4"/>
  <c r="Q144" i="4"/>
  <c r="O144" i="4"/>
  <c r="S144" i="4"/>
  <c r="O143" i="15"/>
  <c r="O144" i="22" l="1"/>
  <c r="O144" i="15"/>
  <c r="N146" i="4"/>
  <c r="N145" i="22"/>
  <c r="N145" i="15"/>
  <c r="R145" i="4"/>
  <c r="Q145" i="4"/>
  <c r="O145" i="4"/>
  <c r="S145" i="4" l="1"/>
  <c r="O145" i="15" s="1"/>
  <c r="N147" i="4"/>
  <c r="N146" i="22"/>
  <c r="N146" i="15"/>
  <c r="R146" i="4"/>
  <c r="Q146" i="4"/>
  <c r="O146" i="4"/>
  <c r="S146" i="4"/>
  <c r="O145" i="22" l="1"/>
  <c r="O146" i="15"/>
  <c r="O146" i="22"/>
  <c r="N148" i="4"/>
  <c r="N147" i="22"/>
  <c r="N147" i="15"/>
  <c r="Q147" i="4"/>
  <c r="R147" i="4"/>
  <c r="O147" i="4"/>
  <c r="S147" i="4" l="1"/>
  <c r="O147" i="15" s="1"/>
  <c r="N149" i="4"/>
  <c r="N148" i="22"/>
  <c r="N148" i="15"/>
  <c r="Q148" i="4"/>
  <c r="R148" i="4"/>
  <c r="O148" i="4"/>
  <c r="S148" i="4"/>
  <c r="O147" i="22"/>
  <c r="O148" i="22" l="1"/>
  <c r="O148" i="15"/>
  <c r="N150" i="4"/>
  <c r="N149" i="15"/>
  <c r="N149" i="22"/>
  <c r="R149" i="4"/>
  <c r="Q149" i="4"/>
  <c r="O149" i="4"/>
  <c r="S149" i="4" l="1"/>
  <c r="O149" i="22" s="1"/>
  <c r="N151" i="4"/>
  <c r="N150" i="15"/>
  <c r="N150" i="22"/>
  <c r="R150" i="4"/>
  <c r="Q150" i="4"/>
  <c r="O150" i="4"/>
  <c r="S150" i="4"/>
  <c r="O149" i="15"/>
  <c r="O150" i="22" l="1"/>
  <c r="O150" i="15"/>
  <c r="N152" i="4"/>
  <c r="N151" i="15"/>
  <c r="N151" i="22"/>
  <c r="Q151" i="4"/>
  <c r="R151" i="4"/>
  <c r="O151" i="4"/>
  <c r="S151" i="4" l="1"/>
  <c r="O151" i="15" s="1"/>
  <c r="N153" i="4"/>
  <c r="N152" i="15"/>
  <c r="N152" i="22"/>
  <c r="Q152" i="4"/>
  <c r="R152" i="4"/>
  <c r="O152" i="4"/>
  <c r="S152" i="4"/>
  <c r="O151" i="22"/>
  <c r="O152" i="22" l="1"/>
  <c r="O152" i="15"/>
  <c r="N154" i="4"/>
  <c r="N153" i="22"/>
  <c r="N153" i="15"/>
  <c r="R153" i="4"/>
  <c r="Q153" i="4"/>
  <c r="O153" i="4"/>
  <c r="S153" i="4" l="1"/>
  <c r="O153" i="22" s="1"/>
  <c r="N155" i="4"/>
  <c r="N154" i="22"/>
  <c r="N154" i="15"/>
  <c r="R154" i="4"/>
  <c r="Q154" i="4"/>
  <c r="O154" i="4"/>
  <c r="S154" i="4"/>
  <c r="O153" i="15"/>
  <c r="O154" i="15" l="1"/>
  <c r="O154" i="22"/>
  <c r="N156" i="4"/>
  <c r="N155" i="22"/>
  <c r="N155" i="15"/>
  <c r="Q155" i="4"/>
  <c r="R155" i="4"/>
  <c r="O155" i="4"/>
  <c r="S155" i="4" s="1"/>
  <c r="N157" i="4" l="1"/>
  <c r="N156" i="22"/>
  <c r="N156" i="15"/>
  <c r="R156" i="4"/>
  <c r="Q156" i="4"/>
  <c r="S156" i="4"/>
  <c r="O156" i="4"/>
  <c r="O155" i="22"/>
  <c r="O155" i="15"/>
  <c r="O156" i="22" l="1"/>
  <c r="O156" i="15"/>
  <c r="N158" i="4"/>
  <c r="N157" i="22"/>
  <c r="N157" i="15"/>
  <c r="R157" i="4"/>
  <c r="Q157" i="4"/>
  <c r="O157" i="4"/>
  <c r="S157" i="4" l="1"/>
  <c r="O157" i="22" s="1"/>
  <c r="N159" i="4"/>
  <c r="N158" i="15"/>
  <c r="N158" i="22"/>
  <c r="R158" i="4"/>
  <c r="Q158" i="4"/>
  <c r="O158" i="4"/>
  <c r="S158" i="4"/>
  <c r="O157" i="15"/>
  <c r="O158" i="22" l="1"/>
  <c r="O158" i="15"/>
  <c r="N160" i="4"/>
  <c r="N159" i="15"/>
  <c r="N159" i="22"/>
  <c r="Q159" i="4"/>
  <c r="R159" i="4"/>
  <c r="O159" i="4"/>
  <c r="S159" i="4" l="1"/>
  <c r="O159" i="22" s="1"/>
  <c r="N161" i="4"/>
  <c r="N160" i="15"/>
  <c r="N160" i="22"/>
  <c r="R160" i="4"/>
  <c r="Q160" i="4"/>
  <c r="O160" i="4"/>
  <c r="S160" i="4"/>
  <c r="O159" i="15"/>
  <c r="O160" i="22" l="1"/>
  <c r="O160" i="15"/>
  <c r="N162" i="4"/>
  <c r="N161" i="22"/>
  <c r="N161" i="15"/>
  <c r="R161" i="4"/>
  <c r="Q161" i="4"/>
  <c r="O161" i="4"/>
  <c r="S161" i="4" l="1"/>
  <c r="O161" i="15" s="1"/>
  <c r="N163" i="4"/>
  <c r="N162" i="22"/>
  <c r="N162" i="15"/>
  <c r="R162" i="4"/>
  <c r="Q162" i="4"/>
  <c r="O162" i="4"/>
  <c r="S162" i="4"/>
  <c r="O161" i="22"/>
  <c r="O162" i="15" l="1"/>
  <c r="O162" i="22"/>
  <c r="N164" i="4"/>
  <c r="N163" i="22"/>
  <c r="N163" i="15"/>
  <c r="Q163" i="4"/>
  <c r="R163" i="4"/>
  <c r="O163" i="4"/>
  <c r="S163" i="4" l="1"/>
  <c r="N165" i="4"/>
  <c r="N164" i="22"/>
  <c r="N164" i="15"/>
  <c r="Q164" i="4"/>
  <c r="R164" i="4"/>
  <c r="O164" i="4"/>
  <c r="S164" i="4" s="1"/>
  <c r="O163" i="22"/>
  <c r="O163" i="15"/>
  <c r="O164" i="15" l="1"/>
  <c r="O164" i="22"/>
  <c r="N166" i="4"/>
  <c r="N165" i="15"/>
  <c r="N165" i="22"/>
  <c r="R165" i="4"/>
  <c r="Q165" i="4"/>
  <c r="O165" i="4"/>
  <c r="S165" i="4" l="1"/>
  <c r="O165" i="22" s="1"/>
  <c r="N167" i="4"/>
  <c r="N166" i="15"/>
  <c r="N166" i="22"/>
  <c r="R166" i="4"/>
  <c r="O166" i="4"/>
  <c r="Q166" i="4"/>
  <c r="S166" i="4"/>
  <c r="O165" i="15"/>
  <c r="O166" i="22" l="1"/>
  <c r="O166" i="15"/>
  <c r="N168" i="4"/>
  <c r="N167" i="15"/>
  <c r="N167" i="22"/>
  <c r="R167" i="4"/>
  <c r="Q167" i="4"/>
  <c r="O167" i="4"/>
  <c r="S167" i="4" l="1"/>
  <c r="O167" i="15" s="1"/>
  <c r="N169" i="4"/>
  <c r="N168" i="15"/>
  <c r="N168" i="22"/>
  <c r="R168" i="4"/>
  <c r="Q168" i="4"/>
  <c r="O168" i="4"/>
  <c r="S168" i="4"/>
  <c r="O167" i="22"/>
  <c r="O168" i="15" l="1"/>
  <c r="O168" i="22"/>
  <c r="N170" i="4"/>
  <c r="N169" i="22"/>
  <c r="N169" i="15"/>
  <c r="R169" i="4"/>
  <c r="Q169" i="4"/>
  <c r="O169" i="4"/>
  <c r="S169" i="4" l="1"/>
  <c r="O169" i="15" s="1"/>
  <c r="N171" i="4"/>
  <c r="N170" i="22"/>
  <c r="N170" i="15"/>
  <c r="Q170" i="4"/>
  <c r="O170" i="4"/>
  <c r="R170" i="4"/>
  <c r="S170" i="4"/>
  <c r="O169" i="22"/>
  <c r="O170" i="15" l="1"/>
  <c r="O170" i="22"/>
  <c r="N172" i="4"/>
  <c r="N171" i="22"/>
  <c r="N171" i="15"/>
  <c r="R171" i="4"/>
  <c r="Q171" i="4"/>
  <c r="O171" i="4"/>
  <c r="S171" i="4" l="1"/>
  <c r="O171" i="15" s="1"/>
  <c r="N173" i="4"/>
  <c r="N172" i="22"/>
  <c r="N172" i="15"/>
  <c r="R172" i="4"/>
  <c r="Q172" i="4"/>
  <c r="O172" i="4"/>
  <c r="S172" i="4"/>
  <c r="O171" i="22"/>
  <c r="O172" i="22" l="1"/>
  <c r="O172" i="15"/>
  <c r="N174" i="4"/>
  <c r="N173" i="22"/>
  <c r="N173" i="15"/>
  <c r="R173" i="4"/>
  <c r="Q173" i="4"/>
  <c r="O173" i="4"/>
  <c r="S173" i="4" l="1"/>
  <c r="N175" i="4"/>
  <c r="N174" i="15"/>
  <c r="N174" i="22"/>
  <c r="R174" i="4"/>
  <c r="Q174" i="4"/>
  <c r="O174" i="4"/>
  <c r="S174" i="4" s="1"/>
  <c r="O173" i="22"/>
  <c r="O173" i="15"/>
  <c r="O174" i="15" l="1"/>
  <c r="O174" i="22"/>
  <c r="N176" i="4"/>
  <c r="N175" i="15"/>
  <c r="N175" i="22"/>
  <c r="Q175" i="4"/>
  <c r="R175" i="4"/>
  <c r="O175" i="4"/>
  <c r="S175" i="4" l="1"/>
  <c r="O175" i="15" s="1"/>
  <c r="N177" i="4"/>
  <c r="N176" i="15"/>
  <c r="N176" i="22"/>
  <c r="R176" i="4"/>
  <c r="Q176" i="4"/>
  <c r="O176" i="4"/>
  <c r="S176" i="4"/>
  <c r="O175" i="22"/>
  <c r="O176" i="15" l="1"/>
  <c r="O176" i="22"/>
  <c r="N178" i="4"/>
  <c r="N177" i="22"/>
  <c r="N177" i="15"/>
  <c r="R177" i="4"/>
  <c r="Q177" i="4"/>
  <c r="S177" i="4"/>
  <c r="O177" i="4"/>
  <c r="O177" i="22" l="1"/>
  <c r="O177" i="15"/>
  <c r="N179" i="4"/>
  <c r="N178" i="22"/>
  <c r="N178" i="15"/>
  <c r="R178" i="4"/>
  <c r="Q178" i="4"/>
  <c r="O178" i="4"/>
  <c r="S178" i="4" l="1"/>
  <c r="O178" i="15" s="1"/>
  <c r="N180" i="4"/>
  <c r="N179" i="22"/>
  <c r="N179" i="15"/>
  <c r="Q179" i="4"/>
  <c r="R179" i="4"/>
  <c r="O179" i="4"/>
  <c r="S179" i="4" s="1"/>
  <c r="O178" i="22" l="1"/>
  <c r="O179" i="15"/>
  <c r="O179" i="22"/>
  <c r="N181" i="4"/>
  <c r="N180" i="22"/>
  <c r="N180" i="15"/>
  <c r="Q180" i="4"/>
  <c r="R180" i="4"/>
  <c r="O180" i="4"/>
  <c r="S180" i="4" l="1"/>
  <c r="O180" i="15" s="1"/>
  <c r="N182" i="4"/>
  <c r="N181" i="22"/>
  <c r="N181" i="15"/>
  <c r="R181" i="4"/>
  <c r="Q181" i="4"/>
  <c r="O181" i="4"/>
  <c r="S181" i="4"/>
  <c r="O180" i="22"/>
  <c r="O181" i="22" l="1"/>
  <c r="O181" i="15"/>
  <c r="N183" i="4"/>
  <c r="N182" i="22"/>
  <c r="N182" i="15"/>
  <c r="R182" i="4"/>
  <c r="Q182" i="4"/>
  <c r="S182" i="4"/>
  <c r="O182" i="4"/>
  <c r="O182" i="15" l="1"/>
  <c r="O182" i="22"/>
  <c r="N184" i="4"/>
  <c r="N183" i="22"/>
  <c r="N183" i="15"/>
  <c r="Q183" i="4"/>
  <c r="R183" i="4"/>
  <c r="O183" i="4"/>
  <c r="S183" i="4" l="1"/>
  <c r="N185" i="4"/>
  <c r="N184" i="22"/>
  <c r="N184" i="15"/>
  <c r="R184" i="4"/>
  <c r="Q184" i="4"/>
  <c r="O184" i="4"/>
  <c r="O183" i="22"/>
  <c r="O183" i="15"/>
  <c r="S184" i="4" l="1"/>
  <c r="O184" i="22" s="1"/>
  <c r="N186" i="4"/>
  <c r="N185" i="22"/>
  <c r="N185" i="15"/>
  <c r="R185" i="4"/>
  <c r="Q185" i="4"/>
  <c r="S185" i="4" s="1"/>
  <c r="O185" i="4"/>
  <c r="O184" i="15" l="1"/>
  <c r="N187" i="4"/>
  <c r="N186" i="22"/>
  <c r="N186" i="15"/>
  <c r="R186" i="4"/>
  <c r="Q186" i="4"/>
  <c r="O186" i="4"/>
  <c r="S186" i="4"/>
  <c r="O185" i="15"/>
  <c r="O185" i="22"/>
  <c r="O186" i="15" l="1"/>
  <c r="O186" i="22"/>
  <c r="N188" i="4"/>
  <c r="N187" i="22"/>
  <c r="N187" i="15"/>
  <c r="Q187" i="4"/>
  <c r="S187" i="4" s="1"/>
  <c r="R187" i="4"/>
  <c r="O187" i="4"/>
  <c r="N189" i="4" l="1"/>
  <c r="N188" i="22"/>
  <c r="N188" i="15"/>
  <c r="Q188" i="4"/>
  <c r="R188" i="4"/>
  <c r="O188" i="4"/>
  <c r="S188" i="4" s="1"/>
  <c r="O187" i="22"/>
  <c r="O187" i="15"/>
  <c r="O188" i="22" l="1"/>
  <c r="O188" i="15"/>
  <c r="N190" i="4"/>
  <c r="N189" i="15"/>
  <c r="N189" i="22"/>
  <c r="R189" i="4"/>
  <c r="Q189" i="4"/>
  <c r="S189" i="4"/>
  <c r="O189" i="4"/>
  <c r="O189" i="22" l="1"/>
  <c r="O189" i="15"/>
  <c r="N191" i="4"/>
  <c r="N190" i="22"/>
  <c r="N190" i="15"/>
  <c r="R190" i="4"/>
  <c r="Q190" i="4"/>
  <c r="O190" i="4"/>
  <c r="S190" i="4" l="1"/>
  <c r="O190" i="15" s="1"/>
  <c r="N192" i="4"/>
  <c r="N191" i="22"/>
  <c r="N191" i="15"/>
  <c r="Q191" i="4"/>
  <c r="R191" i="4"/>
  <c r="O191" i="4"/>
  <c r="S191" i="4"/>
  <c r="O190" i="22"/>
  <c r="O191" i="22" l="1"/>
  <c r="O191" i="15"/>
  <c r="N193" i="4"/>
  <c r="N192" i="22"/>
  <c r="N192" i="15"/>
  <c r="R192" i="4"/>
  <c r="Q192" i="4"/>
  <c r="S192" i="4" s="1"/>
  <c r="O192" i="4"/>
  <c r="N194" i="4" l="1"/>
  <c r="N193" i="22"/>
  <c r="N193" i="15"/>
  <c r="R193" i="4"/>
  <c r="Q193" i="4"/>
  <c r="O193" i="4"/>
  <c r="S193" i="4"/>
  <c r="O192" i="22"/>
  <c r="O192" i="15"/>
  <c r="O193" i="22" l="1"/>
  <c r="O193" i="15"/>
  <c r="N195" i="4"/>
  <c r="N194" i="22"/>
  <c r="N194" i="15"/>
  <c r="R194" i="4"/>
  <c r="Q194" i="4"/>
  <c r="O194" i="4"/>
  <c r="S194" i="4" l="1"/>
  <c r="O194" i="22" s="1"/>
  <c r="N196" i="4"/>
  <c r="N195" i="22"/>
  <c r="N195" i="15"/>
  <c r="Q195" i="4"/>
  <c r="R195" i="4"/>
  <c r="O195" i="4"/>
  <c r="S195" i="4"/>
  <c r="O194" i="15"/>
  <c r="O195" i="22" l="1"/>
  <c r="O195" i="15"/>
  <c r="N197" i="4"/>
  <c r="N196" i="22"/>
  <c r="N196" i="15"/>
  <c r="R196" i="4"/>
  <c r="O196" i="4"/>
  <c r="Q196" i="4"/>
  <c r="S196" i="4" s="1"/>
  <c r="N198" i="4" l="1"/>
  <c r="N197" i="22"/>
  <c r="N197" i="15"/>
  <c r="R197" i="4"/>
  <c r="O197" i="4"/>
  <c r="Q197" i="4"/>
  <c r="S197" i="4" s="1"/>
  <c r="O196" i="22"/>
  <c r="O196" i="15"/>
  <c r="O197" i="22" l="1"/>
  <c r="O197" i="15"/>
  <c r="N199" i="4"/>
  <c r="N198" i="22"/>
  <c r="N198" i="15"/>
  <c r="R198" i="4"/>
  <c r="O198" i="4"/>
  <c r="Q198" i="4"/>
  <c r="S198" i="4" s="1"/>
  <c r="N200" i="4" l="1"/>
  <c r="N199" i="22"/>
  <c r="N199" i="15"/>
  <c r="R199" i="4"/>
  <c r="Q199" i="4"/>
  <c r="O199" i="4"/>
  <c r="S199" i="4"/>
  <c r="O198" i="22"/>
  <c r="O198" i="15"/>
  <c r="O199" i="22" l="1"/>
  <c r="O199" i="15"/>
  <c r="N201" i="4"/>
  <c r="N200" i="22"/>
  <c r="N200" i="15"/>
  <c r="R200" i="4"/>
  <c r="Q200" i="4"/>
  <c r="O200" i="4"/>
  <c r="S200" i="4" l="1"/>
  <c r="O200" i="15" s="1"/>
  <c r="N202" i="4"/>
  <c r="N201" i="22"/>
  <c r="N201" i="15"/>
  <c r="R201" i="4"/>
  <c r="Q201" i="4"/>
  <c r="O201" i="4"/>
  <c r="S201" i="4"/>
  <c r="O200" i="22"/>
  <c r="O201" i="22" l="1"/>
  <c r="O201" i="15"/>
  <c r="N203" i="4"/>
  <c r="N202" i="22"/>
  <c r="N202" i="15"/>
  <c r="R202" i="4"/>
  <c r="Q202" i="4"/>
  <c r="O202" i="4"/>
  <c r="S202" i="4" l="1"/>
  <c r="O202" i="15" s="1"/>
  <c r="N204" i="4"/>
  <c r="N203" i="22"/>
  <c r="N203" i="15"/>
  <c r="R203" i="4"/>
  <c r="Q203" i="4"/>
  <c r="O203" i="4"/>
  <c r="S203" i="4"/>
  <c r="O202" i="22"/>
  <c r="O203" i="22" l="1"/>
  <c r="O203" i="15"/>
  <c r="N205" i="4"/>
  <c r="N204" i="22"/>
  <c r="N204" i="15"/>
  <c r="R204" i="4"/>
  <c r="Q204" i="4"/>
  <c r="O204" i="4"/>
  <c r="S204" i="4" l="1"/>
  <c r="O204" i="22" s="1"/>
  <c r="N206" i="4"/>
  <c r="N205" i="22"/>
  <c r="N205" i="15"/>
  <c r="R205" i="4"/>
  <c r="Q205" i="4"/>
  <c r="O205" i="4"/>
  <c r="S205" i="4"/>
  <c r="O204" i="15"/>
  <c r="O205" i="22" l="1"/>
  <c r="O205" i="15"/>
  <c r="N207" i="4"/>
  <c r="N206" i="22"/>
  <c r="N206" i="15"/>
  <c r="R206" i="4"/>
  <c r="Q206" i="4"/>
  <c r="O206" i="4"/>
  <c r="S206" i="4" l="1"/>
  <c r="O206" i="15" s="1"/>
  <c r="N208" i="4"/>
  <c r="N207" i="22"/>
  <c r="N207" i="15"/>
  <c r="Q207" i="4"/>
  <c r="R207" i="4"/>
  <c r="O207" i="4"/>
  <c r="S207" i="4"/>
  <c r="O206" i="22"/>
  <c r="O207" i="22" l="1"/>
  <c r="O207" i="15"/>
  <c r="N209" i="4"/>
  <c r="N208" i="22"/>
  <c r="N208" i="15"/>
  <c r="R208" i="4"/>
  <c r="Q208" i="4"/>
  <c r="O208" i="4"/>
  <c r="S208" i="4" l="1"/>
  <c r="N210" i="4"/>
  <c r="N209" i="22"/>
  <c r="N209" i="15"/>
  <c r="R209" i="4"/>
  <c r="Q209" i="4"/>
  <c r="O209" i="4"/>
  <c r="S209" i="4" s="1"/>
  <c r="O208" i="22"/>
  <c r="O208" i="15"/>
  <c r="O209" i="22" l="1"/>
  <c r="O209" i="15"/>
  <c r="N211" i="4"/>
  <c r="N210" i="22"/>
  <c r="N210" i="15"/>
  <c r="R210" i="4"/>
  <c r="Q210" i="4"/>
  <c r="O210" i="4"/>
  <c r="S210" i="4" l="1"/>
  <c r="O210" i="15" s="1"/>
  <c r="N212" i="4"/>
  <c r="N211" i="22"/>
  <c r="N211" i="15"/>
  <c r="Q211" i="4"/>
  <c r="R211" i="4"/>
  <c r="O211" i="4"/>
  <c r="S211" i="4"/>
  <c r="O210" i="22"/>
  <c r="O211" i="22" l="1"/>
  <c r="O211" i="15"/>
  <c r="N213" i="4"/>
  <c r="N212" i="22"/>
  <c r="N212" i="15"/>
  <c r="R212" i="4"/>
  <c r="Q212" i="4"/>
  <c r="O212" i="4"/>
  <c r="S212" i="4" l="1"/>
  <c r="N214" i="4"/>
  <c r="N213" i="15"/>
  <c r="N213" i="22"/>
  <c r="R213" i="4"/>
  <c r="Q213" i="4"/>
  <c r="S213" i="4" s="1"/>
  <c r="O213" i="4"/>
  <c r="O212" i="22"/>
  <c r="O212" i="15"/>
  <c r="O213" i="22" l="1"/>
  <c r="O213" i="15"/>
  <c r="N215" i="4"/>
  <c r="N214" i="22"/>
  <c r="N214" i="15"/>
  <c r="R214" i="4"/>
  <c r="Q214" i="4"/>
  <c r="O214" i="4"/>
  <c r="S214" i="4" l="1"/>
  <c r="O214" i="15" s="1"/>
  <c r="N216" i="4"/>
  <c r="N215" i="22"/>
  <c r="N215" i="15"/>
  <c r="Q215" i="4"/>
  <c r="R215" i="4"/>
  <c r="O215" i="4"/>
  <c r="S215" i="4"/>
  <c r="O214" i="22"/>
  <c r="O215" i="22" l="1"/>
  <c r="O215" i="15"/>
  <c r="N217" i="4"/>
  <c r="N216" i="22"/>
  <c r="N216" i="15"/>
  <c r="R216" i="4"/>
  <c r="Q216" i="4"/>
  <c r="O216" i="4"/>
  <c r="S216" i="4" l="1"/>
  <c r="N218" i="4"/>
  <c r="N217" i="22"/>
  <c r="N217" i="15"/>
  <c r="R217" i="4"/>
  <c r="Q217" i="4"/>
  <c r="O217" i="4"/>
  <c r="O216" i="22"/>
  <c r="O216" i="15"/>
  <c r="S217" i="4" l="1"/>
  <c r="O217" i="22" s="1"/>
  <c r="N219" i="4"/>
  <c r="N218" i="22"/>
  <c r="N218" i="15"/>
  <c r="R218" i="4"/>
  <c r="Q218" i="4"/>
  <c r="S218" i="4" s="1"/>
  <c r="O218" i="4"/>
  <c r="O217" i="15" l="1"/>
  <c r="N220" i="4"/>
  <c r="N219" i="22"/>
  <c r="N219" i="15"/>
  <c r="Q219" i="4"/>
  <c r="R219" i="4"/>
  <c r="O219" i="4"/>
  <c r="S219" i="4" s="1"/>
  <c r="O218" i="22"/>
  <c r="O218" i="15"/>
  <c r="O219" i="22" l="1"/>
  <c r="O219" i="15"/>
  <c r="N221" i="4"/>
  <c r="N220" i="22"/>
  <c r="N220" i="15"/>
  <c r="R220" i="4"/>
  <c r="Q220" i="4"/>
  <c r="O220" i="4"/>
  <c r="S220" i="4" l="1"/>
  <c r="O220" i="15" s="1"/>
  <c r="N222" i="4"/>
  <c r="N221" i="15"/>
  <c r="N221" i="22"/>
  <c r="R221" i="4"/>
  <c r="Q221" i="4"/>
  <c r="O221" i="4"/>
  <c r="S221" i="4"/>
  <c r="O220" i="22"/>
  <c r="O221" i="22" l="1"/>
  <c r="O221" i="15"/>
  <c r="N223" i="4"/>
  <c r="N222" i="22"/>
  <c r="N222" i="15"/>
  <c r="R222" i="4"/>
  <c r="Q222" i="4"/>
  <c r="O222" i="4"/>
  <c r="S222" i="4" s="1"/>
  <c r="N224" i="4" l="1"/>
  <c r="N223" i="22"/>
  <c r="N223" i="15"/>
  <c r="Q223" i="4"/>
  <c r="R223" i="4"/>
  <c r="O223" i="4"/>
  <c r="S223" i="4"/>
  <c r="O222" i="15"/>
  <c r="O222" i="22"/>
  <c r="O223" i="22" l="1"/>
  <c r="O223" i="15"/>
  <c r="N225" i="4"/>
  <c r="N224" i="22"/>
  <c r="N224" i="15"/>
  <c r="R224" i="4"/>
  <c r="Q224" i="4"/>
  <c r="O224" i="4"/>
  <c r="S224" i="4" l="1"/>
  <c r="O224" i="15" s="1"/>
  <c r="N226" i="4"/>
  <c r="N225" i="22"/>
  <c r="N225" i="15"/>
  <c r="R225" i="4"/>
  <c r="Q225" i="4"/>
  <c r="O225" i="4"/>
  <c r="S225" i="4"/>
  <c r="O224" i="22"/>
  <c r="O225" i="22" l="1"/>
  <c r="O225" i="15"/>
  <c r="N227" i="4"/>
  <c r="N226" i="22"/>
  <c r="N226" i="15"/>
  <c r="R226" i="4"/>
  <c r="Q226" i="4"/>
  <c r="O226" i="4"/>
  <c r="S226" i="4" l="1"/>
  <c r="O226" i="15" s="1"/>
  <c r="N228" i="4"/>
  <c r="N227" i="22"/>
  <c r="N227" i="15"/>
  <c r="Q227" i="4"/>
  <c r="R227" i="4"/>
  <c r="O227" i="4"/>
  <c r="S227" i="4"/>
  <c r="O226" i="22"/>
  <c r="O227" i="22" l="1"/>
  <c r="O227" i="15"/>
  <c r="N229" i="4"/>
  <c r="N228" i="22"/>
  <c r="N228" i="15"/>
  <c r="R228" i="4"/>
  <c r="O228" i="4"/>
  <c r="Q228" i="4"/>
  <c r="S228" i="4" s="1"/>
  <c r="N230" i="4" l="1"/>
  <c r="N229" i="15"/>
  <c r="N229" i="22"/>
  <c r="R229" i="4"/>
  <c r="O229" i="4"/>
  <c r="Q229" i="4"/>
  <c r="S229" i="4"/>
  <c r="O228" i="22"/>
  <c r="O228" i="15"/>
  <c r="O229" i="22" l="1"/>
  <c r="O229" i="15"/>
  <c r="N231" i="4"/>
  <c r="N230" i="22"/>
  <c r="N230" i="15"/>
  <c r="R230" i="4"/>
  <c r="O230" i="4"/>
  <c r="Q230" i="4"/>
  <c r="S230" i="4" s="1"/>
  <c r="N232" i="4" l="1"/>
  <c r="N231" i="22"/>
  <c r="N231" i="15"/>
  <c r="R231" i="4"/>
  <c r="Q231" i="4"/>
  <c r="O231" i="4"/>
  <c r="S231" i="4"/>
  <c r="O230" i="15"/>
  <c r="O230" i="22"/>
  <c r="O231" i="22" l="1"/>
  <c r="O231" i="15"/>
  <c r="N233" i="4"/>
  <c r="N232" i="22"/>
  <c r="N232" i="15"/>
  <c r="R232" i="4"/>
  <c r="Q232" i="4"/>
  <c r="S232" i="4"/>
  <c r="O232" i="4"/>
  <c r="O232" i="22" l="1"/>
  <c r="O232" i="15"/>
  <c r="N234" i="4"/>
  <c r="N233" i="22"/>
  <c r="N233" i="15"/>
  <c r="R233" i="4"/>
  <c r="Q233" i="4"/>
  <c r="O233" i="4"/>
  <c r="S233" i="4" l="1"/>
  <c r="O233" i="15" s="1"/>
  <c r="N235" i="4"/>
  <c r="N234" i="22"/>
  <c r="N234" i="15"/>
  <c r="Q234" i="4"/>
  <c r="R234" i="4"/>
  <c r="O234" i="4"/>
  <c r="S234" i="4"/>
  <c r="O233" i="22"/>
  <c r="O234" i="22" l="1"/>
  <c r="O234" i="15"/>
  <c r="N236" i="4"/>
  <c r="N235" i="22"/>
  <c r="N235" i="15"/>
  <c r="R235" i="4"/>
  <c r="Q235" i="4"/>
  <c r="O235" i="4"/>
  <c r="S235" i="4" l="1"/>
  <c r="O235" i="15" s="1"/>
  <c r="N237" i="4"/>
  <c r="N236" i="22"/>
  <c r="N236" i="15"/>
  <c r="R236" i="4"/>
  <c r="Q236" i="4"/>
  <c r="O236" i="4"/>
  <c r="S236" i="4"/>
  <c r="O235" i="22"/>
  <c r="O236" i="22" l="1"/>
  <c r="O236" i="15"/>
  <c r="N238" i="4"/>
  <c r="N237" i="15"/>
  <c r="N237" i="22"/>
  <c r="R237" i="4"/>
  <c r="Q237" i="4"/>
  <c r="O237" i="4"/>
  <c r="S237" i="4" l="1"/>
  <c r="N239" i="4"/>
  <c r="N238" i="22"/>
  <c r="N238" i="15"/>
  <c r="R238" i="4"/>
  <c r="Q238" i="4"/>
  <c r="S238" i="4" s="1"/>
  <c r="O238" i="4"/>
  <c r="O237" i="15"/>
  <c r="O237" i="22"/>
  <c r="O238" i="15" l="1"/>
  <c r="O238" i="22"/>
  <c r="N240" i="4"/>
  <c r="N239" i="22"/>
  <c r="N239" i="15"/>
  <c r="Q239" i="4"/>
  <c r="R239" i="4"/>
  <c r="S239" i="4"/>
  <c r="O239" i="4"/>
  <c r="O239" i="22" l="1"/>
  <c r="O239" i="15"/>
  <c r="N241" i="4"/>
  <c r="N240" i="22"/>
  <c r="N240" i="15"/>
  <c r="R240" i="4"/>
  <c r="Q240" i="4"/>
  <c r="S240" i="4" s="1"/>
  <c r="O240" i="4"/>
  <c r="N242" i="4" l="1"/>
  <c r="N241" i="22"/>
  <c r="N241" i="15"/>
  <c r="R241" i="4"/>
  <c r="Q241" i="4"/>
  <c r="O241" i="4"/>
  <c r="O240" i="22"/>
  <c r="O240" i="15"/>
  <c r="S241" i="4" l="1"/>
  <c r="O241" i="15" s="1"/>
  <c r="N243" i="4"/>
  <c r="N242" i="22"/>
  <c r="N242" i="15"/>
  <c r="R242" i="4"/>
  <c r="Q242" i="4"/>
  <c r="S242" i="4" s="1"/>
  <c r="O242" i="4"/>
  <c r="O241" i="22" l="1"/>
  <c r="N244" i="4"/>
  <c r="N243" i="22"/>
  <c r="N243" i="15"/>
  <c r="Q243" i="4"/>
  <c r="R243" i="4"/>
  <c r="O243" i="4"/>
  <c r="S243" i="4" s="1"/>
  <c r="O242" i="22"/>
  <c r="O242" i="15"/>
  <c r="O243" i="22" l="1"/>
  <c r="O243" i="15"/>
  <c r="N245" i="4"/>
  <c r="N244" i="22"/>
  <c r="N244" i="15"/>
  <c r="R244" i="4"/>
  <c r="O244" i="4"/>
  <c r="Q244" i="4"/>
  <c r="S244" i="4" s="1"/>
  <c r="N246" i="4" l="1"/>
  <c r="N245" i="22"/>
  <c r="N245" i="15"/>
  <c r="R245" i="4"/>
  <c r="Q245" i="4"/>
  <c r="O245" i="4"/>
  <c r="S245" i="4"/>
  <c r="O244" i="22"/>
  <c r="O244" i="15"/>
  <c r="O245" i="22" l="1"/>
  <c r="O245" i="15"/>
  <c r="N247" i="4"/>
  <c r="N246" i="22"/>
  <c r="N246" i="15"/>
  <c r="R246" i="4"/>
  <c r="Q246" i="4"/>
  <c r="S246" i="4" s="1"/>
  <c r="O246" i="4"/>
  <c r="N248" i="4" l="1"/>
  <c r="N247" i="22"/>
  <c r="N247" i="15"/>
  <c r="Q247" i="4"/>
  <c r="R247" i="4"/>
  <c r="O247" i="4"/>
  <c r="S247" i="4" s="1"/>
  <c r="O246" i="22"/>
  <c r="O246" i="15"/>
  <c r="O247" i="22" l="1"/>
  <c r="O247" i="15"/>
  <c r="N249" i="4"/>
  <c r="N248" i="22"/>
  <c r="N248" i="15"/>
  <c r="R248" i="4"/>
  <c r="Q248" i="4"/>
  <c r="O248" i="4"/>
  <c r="S248" i="4" l="1"/>
  <c r="O248" i="22" s="1"/>
  <c r="N250" i="4"/>
  <c r="N249" i="22"/>
  <c r="N249" i="15"/>
  <c r="R249" i="4"/>
  <c r="Q249" i="4"/>
  <c r="S249" i="4" s="1"/>
  <c r="O249" i="4"/>
  <c r="O248" i="15" l="1"/>
  <c r="N251" i="4"/>
  <c r="N250" i="22"/>
  <c r="N250" i="15"/>
  <c r="R250" i="4"/>
  <c r="Q250" i="4"/>
  <c r="O250" i="4"/>
  <c r="O249" i="22"/>
  <c r="O249" i="15"/>
  <c r="S250" i="4" l="1"/>
  <c r="O250" i="22" s="1"/>
  <c r="N252" i="4"/>
  <c r="N251" i="22"/>
  <c r="N251" i="15"/>
  <c r="Q251" i="4"/>
  <c r="S251" i="4" s="1"/>
  <c r="R251" i="4"/>
  <c r="O251" i="4"/>
  <c r="O250" i="15" l="1"/>
  <c r="N253" i="4"/>
  <c r="N252" i="22"/>
  <c r="N252" i="15"/>
  <c r="R252" i="4"/>
  <c r="Q252" i="4"/>
  <c r="O252" i="4"/>
  <c r="S252" i="4" s="1"/>
  <c r="O251" i="22"/>
  <c r="O251" i="15"/>
  <c r="O252" i="15" l="1"/>
  <c r="O252" i="22"/>
  <c r="N254" i="4"/>
  <c r="N253" i="22"/>
  <c r="N253" i="15"/>
  <c r="R253" i="4"/>
  <c r="Q253" i="4"/>
  <c r="S253" i="4"/>
  <c r="O253" i="4"/>
  <c r="O253" i="22" l="1"/>
  <c r="O253" i="15"/>
  <c r="N255" i="4"/>
  <c r="N254" i="22"/>
  <c r="N254" i="15"/>
  <c r="R254" i="4"/>
  <c r="Q254" i="4"/>
  <c r="S254" i="4"/>
  <c r="O254" i="4"/>
  <c r="O254" i="15" l="1"/>
  <c r="O254" i="22"/>
  <c r="N256" i="4"/>
  <c r="N255" i="22"/>
  <c r="N255" i="15"/>
  <c r="Q255" i="4"/>
  <c r="R255" i="4"/>
  <c r="O255" i="4"/>
  <c r="S255" i="4" l="1"/>
  <c r="O255" i="15" s="1"/>
  <c r="N257" i="4"/>
  <c r="N256" i="22"/>
  <c r="N256" i="15"/>
  <c r="Q256" i="4"/>
  <c r="R256" i="4"/>
  <c r="O256" i="4"/>
  <c r="S256" i="4"/>
  <c r="O255" i="22"/>
  <c r="O256" i="22" l="1"/>
  <c r="O256" i="15"/>
  <c r="N258" i="4"/>
  <c r="N257" i="22"/>
  <c r="N257" i="15"/>
  <c r="R257" i="4"/>
  <c r="Q257" i="4"/>
  <c r="S257" i="4" s="1"/>
  <c r="O257" i="4"/>
  <c r="N259" i="4" l="1"/>
  <c r="N258" i="22"/>
  <c r="N258" i="15"/>
  <c r="R258" i="4"/>
  <c r="Q258" i="4"/>
  <c r="S258" i="4"/>
  <c r="O258" i="4"/>
  <c r="O257" i="22"/>
  <c r="O257" i="15"/>
  <c r="O258" i="22" l="1"/>
  <c r="O258" i="15"/>
  <c r="N260" i="4"/>
  <c r="N259" i="22"/>
  <c r="N259" i="15"/>
  <c r="Q259" i="4"/>
  <c r="S259" i="4" s="1"/>
  <c r="R259" i="4"/>
  <c r="O259" i="4"/>
  <c r="N261" i="4" l="1"/>
  <c r="N260" i="22"/>
  <c r="N260" i="15"/>
  <c r="R260" i="4"/>
  <c r="Q260" i="4"/>
  <c r="O260" i="4"/>
  <c r="S260" i="4"/>
  <c r="O259" i="22"/>
  <c r="O259" i="15"/>
  <c r="O260" i="22" l="1"/>
  <c r="O260" i="15"/>
  <c r="N262" i="4"/>
  <c r="N261" i="22"/>
  <c r="N261" i="15"/>
  <c r="R261" i="4"/>
  <c r="O261" i="4"/>
  <c r="Q261" i="4"/>
  <c r="S261" i="4" s="1"/>
  <c r="N263" i="4" l="1"/>
  <c r="N262" i="22"/>
  <c r="N262" i="15"/>
  <c r="R262" i="4"/>
  <c r="O262" i="4"/>
  <c r="Q262" i="4"/>
  <c r="S262" i="4"/>
  <c r="O261" i="22"/>
  <c r="O261" i="15"/>
  <c r="O262" i="22" l="1"/>
  <c r="O262" i="15"/>
  <c r="N264" i="4"/>
  <c r="N263" i="22"/>
  <c r="N263" i="15"/>
  <c r="R263" i="4"/>
  <c r="Q263" i="4"/>
  <c r="S263" i="4" s="1"/>
  <c r="O263" i="4"/>
  <c r="N265" i="4" l="1"/>
  <c r="N264" i="22"/>
  <c r="N264" i="15"/>
  <c r="Q264" i="4"/>
  <c r="R264" i="4"/>
  <c r="O264" i="4"/>
  <c r="S264" i="4" s="1"/>
  <c r="O263" i="22"/>
  <c r="O263" i="15"/>
  <c r="O264" i="15" l="1"/>
  <c r="O264" i="22"/>
  <c r="N266" i="4"/>
  <c r="N265" i="22"/>
  <c r="N265" i="15"/>
  <c r="R265" i="4"/>
  <c r="Q265" i="4"/>
  <c r="O265" i="4"/>
  <c r="S265" i="4" l="1"/>
  <c r="O265" i="15" s="1"/>
  <c r="N267" i="4"/>
  <c r="N266" i="22"/>
  <c r="N266" i="15"/>
  <c r="Q266" i="4"/>
  <c r="R266" i="4"/>
  <c r="O266" i="4"/>
  <c r="S266" i="4"/>
  <c r="O265" i="22"/>
  <c r="O266" i="15" l="1"/>
  <c r="O266" i="22"/>
  <c r="N268" i="4"/>
  <c r="N267" i="22"/>
  <c r="N267" i="15"/>
  <c r="R267" i="4"/>
  <c r="Q267" i="4"/>
  <c r="S267" i="4" s="1"/>
  <c r="O267" i="4"/>
  <c r="N269" i="4" l="1"/>
  <c r="N268" i="22"/>
  <c r="N268" i="15"/>
  <c r="R268" i="4"/>
  <c r="Q268" i="4"/>
  <c r="O268" i="4"/>
  <c r="S268" i="4"/>
  <c r="O267" i="15"/>
  <c r="O267" i="22"/>
  <c r="O268" i="22" l="1"/>
  <c r="O268" i="15"/>
  <c r="N270" i="4"/>
  <c r="N269" i="15"/>
  <c r="N269" i="22"/>
  <c r="R269" i="4"/>
  <c r="Q269" i="4"/>
  <c r="O269" i="4"/>
  <c r="S269" i="4" l="1"/>
  <c r="O269" i="15" s="1"/>
  <c r="N271" i="4"/>
  <c r="N270" i="22"/>
  <c r="N270" i="15"/>
  <c r="R270" i="4"/>
  <c r="Q270" i="4"/>
  <c r="O270" i="4"/>
  <c r="O269" i="22"/>
  <c r="S270" i="4" l="1"/>
  <c r="O270" i="15" s="1"/>
  <c r="N272" i="4"/>
  <c r="N271" i="22"/>
  <c r="N271" i="15"/>
  <c r="Q271" i="4"/>
  <c r="S271" i="4" s="1"/>
  <c r="R271" i="4"/>
  <c r="O271" i="4"/>
  <c r="O270" i="22" l="1"/>
  <c r="N273" i="4"/>
  <c r="N272" i="22"/>
  <c r="N272" i="15"/>
  <c r="R272" i="4"/>
  <c r="Q272" i="4"/>
  <c r="O272" i="4"/>
  <c r="S272" i="4"/>
  <c r="O271" i="15"/>
  <c r="O271" i="22"/>
  <c r="O272" i="22" l="1"/>
  <c r="O272" i="15"/>
  <c r="N274" i="4"/>
  <c r="N273" i="22"/>
  <c r="N273" i="15"/>
  <c r="R273" i="4"/>
  <c r="Q273" i="4"/>
  <c r="S273" i="4" s="1"/>
  <c r="O273" i="4"/>
  <c r="N275" i="4" l="1"/>
  <c r="N274" i="22"/>
  <c r="N274" i="15"/>
  <c r="R274" i="4"/>
  <c r="Q274" i="4"/>
  <c r="O274" i="4"/>
  <c r="S274" i="4" s="1"/>
  <c r="O273" i="22"/>
  <c r="O273" i="15"/>
  <c r="O274" i="22" l="1"/>
  <c r="O274" i="15"/>
  <c r="N276" i="4"/>
  <c r="N275" i="22"/>
  <c r="N275" i="15"/>
  <c r="Q275" i="4"/>
  <c r="R275" i="4"/>
  <c r="O275" i="4"/>
  <c r="S275" i="4" l="1"/>
  <c r="N277" i="4"/>
  <c r="N276" i="22"/>
  <c r="N276" i="15"/>
  <c r="R276" i="4"/>
  <c r="O276" i="4"/>
  <c r="S276" i="4" s="1"/>
  <c r="Q276" i="4"/>
  <c r="O275" i="22"/>
  <c r="O275" i="15"/>
  <c r="O276" i="15" l="1"/>
  <c r="O276" i="22"/>
  <c r="N278" i="4"/>
  <c r="N277" i="22"/>
  <c r="N277" i="15"/>
  <c r="R277" i="4"/>
  <c r="Q277" i="4"/>
  <c r="O277" i="4"/>
  <c r="S277" i="4" l="1"/>
  <c r="O277" i="15" s="1"/>
  <c r="N279" i="4"/>
  <c r="N278" i="22"/>
  <c r="N278" i="15"/>
  <c r="R278" i="4"/>
  <c r="Q278" i="4"/>
  <c r="O278" i="4"/>
  <c r="S278" i="4"/>
  <c r="O277" i="22"/>
  <c r="O278" i="22" l="1"/>
  <c r="O278" i="15"/>
  <c r="N280" i="4"/>
  <c r="N279" i="22"/>
  <c r="N279" i="15"/>
  <c r="Q279" i="4"/>
  <c r="S279" i="4" s="1"/>
  <c r="R279" i="4"/>
  <c r="O279" i="4"/>
  <c r="N281" i="4" l="1"/>
  <c r="N280" i="22"/>
  <c r="N280" i="15"/>
  <c r="R280" i="4"/>
  <c r="Q280" i="4"/>
  <c r="O280" i="4"/>
  <c r="S280" i="4"/>
  <c r="O279" i="22"/>
  <c r="O279" i="15"/>
  <c r="O280" i="22" l="1"/>
  <c r="O280" i="15"/>
  <c r="N282" i="4"/>
  <c r="N281" i="22"/>
  <c r="N281" i="15"/>
  <c r="R281" i="4"/>
  <c r="Q281" i="4"/>
  <c r="S281" i="4" s="1"/>
  <c r="O281" i="4"/>
  <c r="N283" i="4" l="1"/>
  <c r="N282" i="22"/>
  <c r="N282" i="15"/>
  <c r="R282" i="4"/>
  <c r="Q282" i="4"/>
  <c r="O282" i="4"/>
  <c r="S282" i="4"/>
  <c r="O281" i="22"/>
  <c r="O281" i="15"/>
  <c r="O282" i="22" l="1"/>
  <c r="O282" i="15"/>
  <c r="N284" i="4"/>
  <c r="N283" i="22"/>
  <c r="N283" i="15"/>
  <c r="Q283" i="4"/>
  <c r="S283" i="4" s="1"/>
  <c r="R283" i="4"/>
  <c r="O283" i="4"/>
  <c r="N285" i="4" l="1"/>
  <c r="N284" i="22"/>
  <c r="N284" i="15"/>
  <c r="R284" i="4"/>
  <c r="Q284" i="4"/>
  <c r="O284" i="4"/>
  <c r="S284" i="4" s="1"/>
  <c r="O283" i="22"/>
  <c r="O283" i="15"/>
  <c r="O284" i="22" l="1"/>
  <c r="O284" i="15"/>
  <c r="N286" i="4"/>
  <c r="N285" i="15"/>
  <c r="N285" i="22"/>
  <c r="R285" i="4"/>
  <c r="Q285" i="4"/>
  <c r="O285" i="4"/>
  <c r="S285" i="4" l="1"/>
  <c r="N287" i="4"/>
  <c r="N286" i="22"/>
  <c r="N286" i="15"/>
  <c r="R286" i="4"/>
  <c r="Q286" i="4"/>
  <c r="O286" i="4"/>
  <c r="S286" i="4" s="1"/>
  <c r="O285" i="22"/>
  <c r="O285" i="15"/>
  <c r="O286" i="15" l="1"/>
  <c r="O286" i="22"/>
  <c r="N288" i="4"/>
  <c r="N287" i="22"/>
  <c r="N287" i="15"/>
  <c r="Q287" i="4"/>
  <c r="R287" i="4"/>
  <c r="O287" i="4"/>
  <c r="S287" i="4" s="1"/>
  <c r="N289" i="4" l="1"/>
  <c r="N288" i="22"/>
  <c r="N288" i="15"/>
  <c r="R288" i="4"/>
  <c r="Q288" i="4"/>
  <c r="O288" i="4"/>
  <c r="S288" i="4"/>
  <c r="O287" i="22"/>
  <c r="O287" i="15"/>
  <c r="O288" i="15" l="1"/>
  <c r="O288" i="22"/>
  <c r="N290" i="4"/>
  <c r="N289" i="22"/>
  <c r="N289" i="15"/>
  <c r="R289" i="4"/>
  <c r="Q289" i="4"/>
  <c r="S289" i="4"/>
  <c r="O289" i="4"/>
  <c r="O289" i="15" l="1"/>
  <c r="O289" i="22"/>
  <c r="N291" i="4"/>
  <c r="N290" i="22"/>
  <c r="N290" i="15"/>
  <c r="R290" i="4"/>
  <c r="Q290" i="4"/>
  <c r="S290" i="4" s="1"/>
  <c r="O290" i="4"/>
  <c r="N292" i="4" l="1"/>
  <c r="N291" i="22"/>
  <c r="N291" i="15"/>
  <c r="Q291" i="4"/>
  <c r="R291" i="4"/>
  <c r="O291" i="4"/>
  <c r="S291" i="4"/>
  <c r="O290" i="15"/>
  <c r="O290" i="22"/>
  <c r="O291" i="22" l="1"/>
  <c r="O291" i="15"/>
  <c r="N293" i="4"/>
  <c r="N292" i="22"/>
  <c r="N292" i="15"/>
  <c r="R292" i="4"/>
  <c r="O292" i="4"/>
  <c r="Q292" i="4"/>
  <c r="S292" i="4" s="1"/>
  <c r="N294" i="4" l="1"/>
  <c r="N293" i="22"/>
  <c r="N293" i="15"/>
  <c r="R293" i="4"/>
  <c r="Q293" i="4"/>
  <c r="O293" i="4"/>
  <c r="S293" i="4"/>
  <c r="O292" i="22"/>
  <c r="O292" i="15"/>
  <c r="O293" i="22" l="1"/>
  <c r="O293" i="15"/>
  <c r="N295" i="4"/>
  <c r="N294" i="22"/>
  <c r="N294" i="15"/>
  <c r="R294" i="4"/>
  <c r="O294" i="4"/>
  <c r="Q294" i="4"/>
  <c r="S294" i="4" s="1"/>
  <c r="N296" i="4" l="1"/>
  <c r="N295" i="22"/>
  <c r="N295" i="15"/>
  <c r="R295" i="4"/>
  <c r="Q295" i="4"/>
  <c r="S295" i="4" s="1"/>
  <c r="O295" i="4"/>
  <c r="O294" i="15"/>
  <c r="O294" i="22"/>
  <c r="O295" i="22" l="1"/>
  <c r="O295" i="15"/>
  <c r="N297" i="4"/>
  <c r="N296" i="22"/>
  <c r="N296" i="15"/>
  <c r="R296" i="4"/>
  <c r="Q296" i="4"/>
  <c r="O296" i="4"/>
  <c r="S296" i="4" l="1"/>
  <c r="O296" i="22" s="1"/>
  <c r="N298" i="4"/>
  <c r="N297" i="22"/>
  <c r="N297" i="15"/>
  <c r="R297" i="4"/>
  <c r="Q297" i="4"/>
  <c r="S297" i="4" s="1"/>
  <c r="O297" i="4"/>
  <c r="O296" i="15" l="1"/>
  <c r="N299" i="4"/>
  <c r="N298" i="22"/>
  <c r="N298" i="15"/>
  <c r="Q298" i="4"/>
  <c r="O298" i="4"/>
  <c r="R298" i="4"/>
  <c r="S298" i="4"/>
  <c r="O297" i="22"/>
  <c r="O297" i="15"/>
  <c r="O298" i="22" l="1"/>
  <c r="O298" i="15"/>
  <c r="N300" i="4"/>
  <c r="N299" i="22"/>
  <c r="N299" i="15"/>
  <c r="R299" i="4"/>
  <c r="Q299" i="4"/>
  <c r="O299" i="4"/>
  <c r="S299" i="4" l="1"/>
  <c r="O299" i="22" s="1"/>
  <c r="N301" i="4"/>
  <c r="N300" i="22"/>
  <c r="N300" i="15"/>
  <c r="R300" i="4"/>
  <c r="Q300" i="4"/>
  <c r="S300" i="4" s="1"/>
  <c r="O300" i="4"/>
  <c r="O299" i="15" l="1"/>
  <c r="N302" i="4"/>
  <c r="N301" i="22"/>
  <c r="N301" i="15"/>
  <c r="R301" i="4"/>
  <c r="Q301" i="4"/>
  <c r="O301" i="4"/>
  <c r="S301" i="4" s="1"/>
  <c r="O300" i="22"/>
  <c r="O300" i="15"/>
  <c r="O301" i="22" l="1"/>
  <c r="O301" i="15"/>
  <c r="N303" i="4"/>
  <c r="N302" i="22"/>
  <c r="N302" i="15"/>
  <c r="R302" i="4"/>
  <c r="Q302" i="4"/>
  <c r="S302" i="4"/>
  <c r="O302" i="4"/>
  <c r="O302" i="15" l="1"/>
  <c r="O302" i="22"/>
  <c r="N304" i="4"/>
  <c r="N303" i="22"/>
  <c r="N303" i="15"/>
  <c r="Q303" i="4"/>
  <c r="R303" i="4"/>
  <c r="S303" i="4"/>
  <c r="O303" i="4"/>
  <c r="O303" i="22" l="1"/>
  <c r="O303" i="15"/>
  <c r="N305" i="4"/>
  <c r="N304" i="22"/>
  <c r="N304" i="15"/>
  <c r="R304" i="4"/>
  <c r="Q304" i="4"/>
  <c r="O304" i="4"/>
  <c r="S304" i="4" l="1"/>
  <c r="N306" i="4"/>
  <c r="N305" i="22"/>
  <c r="N305" i="15"/>
  <c r="R305" i="4"/>
  <c r="Q305" i="4"/>
  <c r="S305" i="4" s="1"/>
  <c r="O305" i="4"/>
  <c r="O304" i="22"/>
  <c r="O304" i="15"/>
  <c r="O305" i="22" l="1"/>
  <c r="O305" i="15"/>
  <c r="N307" i="4"/>
  <c r="N306" i="22"/>
  <c r="N306" i="15"/>
  <c r="R306" i="4"/>
  <c r="Q306" i="4"/>
  <c r="O306" i="4"/>
  <c r="S306" i="4" l="1"/>
  <c r="O306" i="15" s="1"/>
  <c r="N308" i="4"/>
  <c r="N307" i="22"/>
  <c r="N307" i="15"/>
  <c r="Q307" i="4"/>
  <c r="R307" i="4"/>
  <c r="O307" i="4"/>
  <c r="S307" i="4" s="1"/>
  <c r="O306" i="22"/>
  <c r="O307" i="22" l="1"/>
  <c r="O307" i="15"/>
  <c r="N309" i="4"/>
  <c r="N308" i="22"/>
  <c r="N308" i="15"/>
  <c r="O308" i="4"/>
  <c r="Q308" i="4"/>
  <c r="S308" i="4" s="1"/>
  <c r="R308" i="4"/>
  <c r="N310" i="4" l="1"/>
  <c r="N309" i="22"/>
  <c r="N309" i="15"/>
  <c r="R309" i="4"/>
  <c r="Q309" i="4"/>
  <c r="O309" i="4"/>
  <c r="S309" i="4"/>
  <c r="O308" i="22"/>
  <c r="O308" i="15"/>
  <c r="O309" i="22" l="1"/>
  <c r="O309" i="15"/>
  <c r="N311" i="4"/>
  <c r="N310" i="22"/>
  <c r="N310" i="15"/>
  <c r="R310" i="4"/>
  <c r="Q310" i="4"/>
  <c r="S310" i="4" s="1"/>
  <c r="O310" i="4"/>
  <c r="N312" i="4" l="1"/>
  <c r="N311" i="22"/>
  <c r="N311" i="15"/>
  <c r="Q311" i="4"/>
  <c r="R311" i="4"/>
  <c r="O311" i="4"/>
  <c r="S311" i="4"/>
  <c r="O310" i="22"/>
  <c r="O310" i="15"/>
  <c r="O311" i="15" l="1"/>
  <c r="O311" i="22"/>
  <c r="N313" i="4"/>
  <c r="N312" i="22"/>
  <c r="N312" i="15"/>
  <c r="R312" i="4"/>
  <c r="Q312" i="4"/>
  <c r="S312" i="4" s="1"/>
  <c r="O312" i="4"/>
  <c r="N314" i="4" l="1"/>
  <c r="N313" i="22"/>
  <c r="N313" i="15"/>
  <c r="R313" i="4"/>
  <c r="Q313" i="4"/>
  <c r="S313" i="4" s="1"/>
  <c r="O313" i="4"/>
  <c r="O312" i="22"/>
  <c r="O312" i="15"/>
  <c r="O313" i="22" l="1"/>
  <c r="O313" i="15"/>
  <c r="N315" i="4"/>
  <c r="N314" i="22"/>
  <c r="N314" i="15"/>
  <c r="R314" i="4"/>
  <c r="Q314" i="4"/>
  <c r="O314" i="4"/>
  <c r="S314" i="4" l="1"/>
  <c r="N316" i="4"/>
  <c r="N315" i="22"/>
  <c r="N315" i="15"/>
  <c r="Q315" i="4"/>
  <c r="R315" i="4"/>
  <c r="O315" i="4"/>
  <c r="S315" i="4" s="1"/>
  <c r="O314" i="22"/>
  <c r="O314" i="15"/>
  <c r="O315" i="22" l="1"/>
  <c r="O315" i="15"/>
  <c r="N317" i="4"/>
  <c r="N316" i="22"/>
  <c r="N316" i="15"/>
  <c r="R316" i="4"/>
  <c r="Q316" i="4"/>
  <c r="S316" i="4"/>
  <c r="O316" i="4"/>
  <c r="O316" i="22" l="1"/>
  <c r="O316" i="15"/>
  <c r="N318" i="4"/>
  <c r="N317" i="22"/>
  <c r="N317" i="15"/>
  <c r="R317" i="4"/>
  <c r="Q317" i="4"/>
  <c r="S317" i="4" s="1"/>
  <c r="O317" i="4"/>
  <c r="O317" i="22" l="1"/>
  <c r="O317" i="15"/>
  <c r="N319" i="4"/>
  <c r="N318" i="22"/>
  <c r="N318" i="15"/>
  <c r="R318" i="4"/>
  <c r="Q318" i="4"/>
  <c r="S318" i="4"/>
  <c r="O318" i="4"/>
  <c r="O318" i="15" l="1"/>
  <c r="O318" i="22"/>
  <c r="N320" i="4"/>
  <c r="N319" i="22"/>
  <c r="N319" i="15"/>
  <c r="Q319" i="4"/>
  <c r="S319" i="4" s="1"/>
  <c r="R319" i="4"/>
  <c r="O319" i="4"/>
  <c r="N321" i="4" l="1"/>
  <c r="N320" i="22"/>
  <c r="N320" i="15"/>
  <c r="R320" i="4"/>
  <c r="Q320" i="4"/>
  <c r="S320" i="4" s="1"/>
  <c r="O320" i="4"/>
  <c r="O319" i="22"/>
  <c r="O319" i="15"/>
  <c r="O320" i="22" l="1"/>
  <c r="O320" i="15"/>
  <c r="N322" i="4"/>
  <c r="N321" i="22"/>
  <c r="N321" i="15"/>
  <c r="R321" i="4"/>
  <c r="Q321" i="4"/>
  <c r="O321" i="4"/>
  <c r="S321" i="4" s="1"/>
  <c r="O321" i="15" l="1"/>
  <c r="O321" i="22"/>
  <c r="N323" i="4"/>
  <c r="N322" i="22"/>
  <c r="N322" i="15"/>
  <c r="R322" i="4"/>
  <c r="Q322" i="4"/>
  <c r="O322" i="4"/>
  <c r="S322" i="4" l="1"/>
  <c r="O322" i="15" s="1"/>
  <c r="N324" i="4"/>
  <c r="N323" i="22"/>
  <c r="N323" i="15"/>
  <c r="Q323" i="4"/>
  <c r="R323" i="4"/>
  <c r="O323" i="4"/>
  <c r="S323" i="4"/>
  <c r="O322" i="22"/>
  <c r="O323" i="15" l="1"/>
  <c r="O323" i="22"/>
  <c r="N325" i="4"/>
  <c r="N324" i="22"/>
  <c r="N324" i="15"/>
  <c r="R324" i="4"/>
  <c r="O324" i="4"/>
  <c r="Q324" i="4"/>
  <c r="S324" i="4" s="1"/>
  <c r="N326" i="4" l="1"/>
  <c r="N325" i="22"/>
  <c r="N325" i="15"/>
  <c r="R325" i="4"/>
  <c r="Q325" i="4"/>
  <c r="O325" i="4"/>
  <c r="S325" i="4"/>
  <c r="O324" i="22"/>
  <c r="O324" i="15"/>
  <c r="O325" i="22" l="1"/>
  <c r="O325" i="15"/>
  <c r="N327" i="4"/>
  <c r="N326" i="22"/>
  <c r="N326" i="15"/>
  <c r="R326" i="4"/>
  <c r="Q326" i="4"/>
  <c r="S326" i="4" s="1"/>
  <c r="O326" i="4"/>
  <c r="N328" i="4" l="1"/>
  <c r="N327" i="22"/>
  <c r="N327" i="15"/>
  <c r="R327" i="4"/>
  <c r="Q327" i="4"/>
  <c r="S327" i="4" s="1"/>
  <c r="O327" i="4"/>
  <c r="O326" i="15"/>
  <c r="O326" i="22"/>
  <c r="O327" i="22" l="1"/>
  <c r="O327" i="15"/>
  <c r="N329" i="4"/>
  <c r="N328" i="22"/>
  <c r="N328" i="15"/>
  <c r="R328" i="4"/>
  <c r="Q328" i="4"/>
  <c r="S328" i="4" s="1"/>
  <c r="O328" i="4"/>
  <c r="N330" i="4" l="1"/>
  <c r="N329" i="22"/>
  <c r="N329" i="15"/>
  <c r="R329" i="4"/>
  <c r="Q329" i="4"/>
  <c r="O329" i="4"/>
  <c r="O328" i="22"/>
  <c r="O328" i="15"/>
  <c r="S329" i="4" l="1"/>
  <c r="O329" i="15" s="1"/>
  <c r="N331" i="4"/>
  <c r="N330" i="22"/>
  <c r="N330" i="15"/>
  <c r="Q330" i="4"/>
  <c r="S330" i="4" s="1"/>
  <c r="R330" i="4"/>
  <c r="O330" i="4"/>
  <c r="O329" i="22" l="1"/>
  <c r="N332" i="4"/>
  <c r="N331" i="22"/>
  <c r="N331" i="15"/>
  <c r="R331" i="4"/>
  <c r="Q331" i="4"/>
  <c r="O331" i="4"/>
  <c r="O330" i="22"/>
  <c r="O330" i="15"/>
  <c r="S331" i="4" l="1"/>
  <c r="O331" i="15" s="1"/>
  <c r="N333" i="4"/>
  <c r="N332" i="22"/>
  <c r="N332" i="15"/>
  <c r="R332" i="4"/>
  <c r="Q332" i="4"/>
  <c r="S332" i="4" s="1"/>
  <c r="O332" i="4"/>
  <c r="O331" i="22" l="1"/>
  <c r="N334" i="4"/>
  <c r="N333" i="15"/>
  <c r="N333" i="22"/>
  <c r="R333" i="4"/>
  <c r="Q333" i="4"/>
  <c r="O333" i="4"/>
  <c r="S333" i="4"/>
  <c r="O332" i="22"/>
  <c r="O332" i="15"/>
  <c r="O333" i="22" l="1"/>
  <c r="O333" i="15"/>
  <c r="N335" i="4"/>
  <c r="N334" i="22"/>
  <c r="N334" i="15"/>
  <c r="R334" i="4"/>
  <c r="Q334" i="4"/>
  <c r="S334" i="4"/>
  <c r="O334" i="4"/>
  <c r="O334" i="15" l="1"/>
  <c r="O334" i="22"/>
  <c r="N336" i="4"/>
  <c r="N335" i="22"/>
  <c r="N335" i="15"/>
  <c r="Q335" i="4"/>
  <c r="R335" i="4"/>
  <c r="O335" i="4"/>
  <c r="S335" i="4" l="1"/>
  <c r="N337" i="4"/>
  <c r="N336" i="22"/>
  <c r="N336" i="15"/>
  <c r="R336" i="4"/>
  <c r="Q336" i="4"/>
  <c r="O336" i="4"/>
  <c r="O335" i="15"/>
  <c r="O335" i="22"/>
  <c r="S336" i="4" l="1"/>
  <c r="O336" i="15" s="1"/>
  <c r="N338" i="4"/>
  <c r="N337" i="22"/>
  <c r="N337" i="15"/>
  <c r="R337" i="4"/>
  <c r="O337" i="4"/>
  <c r="Q337" i="4"/>
  <c r="O336" i="22" l="1"/>
  <c r="S337" i="4"/>
  <c r="O337" i="22" s="1"/>
  <c r="N339" i="4"/>
  <c r="N338" i="22"/>
  <c r="N338" i="15"/>
  <c r="R338" i="4"/>
  <c r="Q338" i="4"/>
  <c r="O338" i="4"/>
  <c r="O337" i="15" l="1"/>
  <c r="S338" i="4"/>
  <c r="O338" i="22" s="1"/>
  <c r="N340" i="4"/>
  <c r="N339" i="22"/>
  <c r="N339" i="15"/>
  <c r="Q339" i="4"/>
  <c r="S339" i="4" s="1"/>
  <c r="R339" i="4"/>
  <c r="O339" i="4"/>
  <c r="O338" i="15" l="1"/>
  <c r="O339" i="15"/>
  <c r="O339" i="22"/>
  <c r="N341" i="4"/>
  <c r="N340" i="22"/>
  <c r="N340" i="15"/>
  <c r="R340" i="4"/>
  <c r="Q340" i="4"/>
  <c r="O340" i="4"/>
  <c r="S340" i="4" l="1"/>
  <c r="N342" i="4"/>
  <c r="N341" i="15"/>
  <c r="N341" i="22"/>
  <c r="R341" i="4"/>
  <c r="Q341" i="4"/>
  <c r="O341" i="4"/>
  <c r="S341" i="4" s="1"/>
  <c r="O340" i="15"/>
  <c r="O340" i="22"/>
  <c r="O341" i="22" l="1"/>
  <c r="O341" i="15"/>
  <c r="N343" i="4"/>
  <c r="N342" i="22"/>
  <c r="N342" i="15"/>
  <c r="R342" i="4"/>
  <c r="Q342" i="4"/>
  <c r="O342" i="4"/>
  <c r="S342" i="4" l="1"/>
  <c r="O342" i="15" s="1"/>
  <c r="N344" i="4"/>
  <c r="N343" i="22"/>
  <c r="N343" i="15"/>
  <c r="Q343" i="4"/>
  <c r="R343" i="4"/>
  <c r="O343" i="4"/>
  <c r="S343" i="4"/>
  <c r="O342" i="22"/>
  <c r="O343" i="22" l="1"/>
  <c r="O343" i="15"/>
  <c r="N345" i="4"/>
  <c r="N344" i="22"/>
  <c r="N344" i="15"/>
  <c r="R344" i="4"/>
  <c r="Q344" i="4"/>
  <c r="O344" i="4"/>
  <c r="S344" i="4" l="1"/>
  <c r="O344" i="15" s="1"/>
  <c r="N346" i="4"/>
  <c r="N345" i="22"/>
  <c r="N345" i="15"/>
  <c r="R345" i="4"/>
  <c r="O345" i="4"/>
  <c r="Q345" i="4"/>
  <c r="S345" i="4"/>
  <c r="O344" i="22"/>
  <c r="O345" i="22" l="1"/>
  <c r="O345" i="15"/>
  <c r="N347" i="4"/>
  <c r="N346" i="22"/>
  <c r="N346" i="15"/>
  <c r="R346" i="4"/>
  <c r="Q346" i="4"/>
  <c r="S346" i="4" s="1"/>
  <c r="O346" i="4"/>
  <c r="N348" i="4" l="1"/>
  <c r="N347" i="22"/>
  <c r="N347" i="15"/>
  <c r="Q347" i="4"/>
  <c r="R347" i="4"/>
  <c r="O347" i="4"/>
  <c r="S347" i="4" s="1"/>
  <c r="O346" i="15"/>
  <c r="O346" i="22"/>
  <c r="O347" i="22" l="1"/>
  <c r="O347" i="15"/>
  <c r="N349" i="4"/>
  <c r="N348" i="22"/>
  <c r="N348" i="15"/>
  <c r="R348" i="4"/>
  <c r="Q348" i="4"/>
  <c r="S348" i="4" s="1"/>
  <c r="O348" i="4"/>
  <c r="N350" i="4" l="1"/>
  <c r="N349" i="22"/>
  <c r="N349" i="15"/>
  <c r="R349" i="4"/>
  <c r="Q349" i="4"/>
  <c r="O349" i="4"/>
  <c r="S349" i="4"/>
  <c r="O348" i="22"/>
  <c r="O348" i="15"/>
  <c r="O349" i="22" l="1"/>
  <c r="O349" i="15"/>
  <c r="N351" i="4"/>
  <c r="N350" i="22"/>
  <c r="N350" i="15"/>
  <c r="R350" i="4"/>
  <c r="Q350" i="4"/>
  <c r="O350" i="4"/>
  <c r="S350" i="4" l="1"/>
  <c r="O350" i="15" s="1"/>
  <c r="N352" i="4"/>
  <c r="N351" i="22"/>
  <c r="N351" i="15"/>
  <c r="Q351" i="4"/>
  <c r="R351" i="4"/>
  <c r="O351" i="4"/>
  <c r="S351" i="4"/>
  <c r="O350" i="22"/>
  <c r="O351" i="22" l="1"/>
  <c r="O351" i="15"/>
  <c r="N353" i="4"/>
  <c r="N352" i="22"/>
  <c r="N352" i="15"/>
  <c r="R352" i="4"/>
  <c r="Q352" i="4"/>
  <c r="S352" i="4" s="1"/>
  <c r="O352" i="4"/>
  <c r="N354" i="4" l="1"/>
  <c r="N353" i="22"/>
  <c r="N353" i="15"/>
  <c r="O353" i="4"/>
  <c r="Q353" i="4"/>
  <c r="R353" i="4"/>
  <c r="S353" i="4"/>
  <c r="O352" i="22"/>
  <c r="O352" i="15"/>
  <c r="O353" i="15" l="1"/>
  <c r="O353" i="22"/>
  <c r="N355" i="4"/>
  <c r="N354" i="22"/>
  <c r="N354" i="15"/>
  <c r="R354" i="4"/>
  <c r="Q354" i="4"/>
  <c r="O354" i="4"/>
  <c r="S354" i="4" l="1"/>
  <c r="O354" i="15" s="1"/>
  <c r="N356" i="4"/>
  <c r="N355" i="22"/>
  <c r="N355" i="15"/>
  <c r="Q355" i="4"/>
  <c r="R355" i="4"/>
  <c r="O355" i="4"/>
  <c r="S355" i="4"/>
  <c r="O354" i="22"/>
  <c r="O355" i="22" l="1"/>
  <c r="O355" i="15"/>
  <c r="N357" i="4"/>
  <c r="N356" i="22"/>
  <c r="N356" i="15"/>
  <c r="R356" i="4"/>
  <c r="O356" i="4"/>
  <c r="Q356" i="4"/>
  <c r="S356" i="4" s="1"/>
  <c r="N358" i="4" l="1"/>
  <c r="N357" i="22"/>
  <c r="N357" i="15"/>
  <c r="R357" i="4"/>
  <c r="Q357" i="4"/>
  <c r="O357" i="4"/>
  <c r="S357" i="4"/>
  <c r="O356" i="22"/>
  <c r="O356" i="15"/>
  <c r="O357" i="22" l="1"/>
  <c r="O357" i="15"/>
  <c r="N359" i="4"/>
  <c r="N358" i="22"/>
  <c r="N358" i="15"/>
  <c r="R358" i="4"/>
  <c r="Q358" i="4"/>
  <c r="O358" i="4"/>
  <c r="S358" i="4" l="1"/>
  <c r="N360" i="4"/>
  <c r="N359" i="22"/>
  <c r="N359" i="15"/>
  <c r="R359" i="4"/>
  <c r="Q359" i="4"/>
  <c r="O359" i="4"/>
  <c r="O358" i="22"/>
  <c r="O358" i="15"/>
  <c r="S359" i="4" l="1"/>
  <c r="O359" i="22" s="1"/>
  <c r="N361" i="4"/>
  <c r="N360" i="22"/>
  <c r="N360" i="15"/>
  <c r="R360" i="4"/>
  <c r="Q360" i="4"/>
  <c r="S360" i="4" s="1"/>
  <c r="O360" i="4"/>
  <c r="O359" i="15" l="1"/>
  <c r="N362" i="4"/>
  <c r="N361" i="22"/>
  <c r="N361" i="15"/>
  <c r="R361" i="4"/>
  <c r="Q361" i="4"/>
  <c r="O361" i="4"/>
  <c r="S361" i="4"/>
  <c r="O360" i="22"/>
  <c r="O360" i="15"/>
  <c r="O361" i="22" l="1"/>
  <c r="O361" i="15"/>
  <c r="N363" i="4"/>
  <c r="N362" i="22"/>
  <c r="N362" i="15"/>
  <c r="R362" i="4"/>
  <c r="Q362" i="4"/>
  <c r="O362" i="4"/>
  <c r="S362" i="4" l="1"/>
  <c r="O362" i="22" s="1"/>
  <c r="N364" i="4"/>
  <c r="N363" i="22"/>
  <c r="N363" i="15"/>
  <c r="R363" i="4"/>
  <c r="Q363" i="4"/>
  <c r="O363" i="4"/>
  <c r="S363" i="4"/>
  <c r="O362" i="15"/>
  <c r="O363" i="22" l="1"/>
  <c r="O363" i="15"/>
  <c r="N365" i="4"/>
  <c r="N364" i="22"/>
  <c r="N364" i="15"/>
  <c r="R364" i="4"/>
  <c r="O364" i="4"/>
  <c r="Q364" i="4"/>
  <c r="S364" i="4" s="1"/>
  <c r="N366" i="4" l="1"/>
  <c r="N365" i="22"/>
  <c r="N365" i="15"/>
  <c r="R365" i="4"/>
  <c r="Q365" i="4"/>
  <c r="O365" i="4"/>
  <c r="S365" i="4"/>
  <c r="O364" i="15"/>
  <c r="O364" i="22"/>
  <c r="O365" i="22" l="1"/>
  <c r="O365" i="15"/>
  <c r="N367" i="4"/>
  <c r="N366" i="22"/>
  <c r="N366" i="15"/>
  <c r="R366" i="4"/>
  <c r="Q366" i="4"/>
  <c r="S366" i="4" s="1"/>
  <c r="O366" i="4"/>
  <c r="N368" i="4" l="1"/>
  <c r="N367" i="22"/>
  <c r="N367" i="15"/>
  <c r="Q367" i="4"/>
  <c r="R367" i="4"/>
  <c r="O367" i="4"/>
  <c r="S367" i="4"/>
  <c r="O366" i="22"/>
  <c r="O366" i="15"/>
  <c r="O367" i="22" l="1"/>
  <c r="O367" i="15"/>
  <c r="N369" i="4"/>
  <c r="N368" i="22"/>
  <c r="N368" i="15"/>
  <c r="R368" i="4"/>
  <c r="Q368" i="4"/>
  <c r="S368" i="4" s="1"/>
  <c r="O368" i="4"/>
  <c r="N370" i="4" l="1"/>
  <c r="N369" i="22"/>
  <c r="N369" i="15"/>
  <c r="R369" i="4"/>
  <c r="Q369" i="4"/>
  <c r="O369" i="4"/>
  <c r="S369" i="4" s="1"/>
  <c r="O368" i="22"/>
  <c r="O368" i="15"/>
  <c r="O369" i="22" l="1"/>
  <c r="O369" i="15"/>
  <c r="N371" i="4"/>
  <c r="N370" i="22"/>
  <c r="N370" i="15"/>
  <c r="R370" i="4"/>
  <c r="Q370" i="4"/>
  <c r="S370" i="4" s="1"/>
  <c r="O370" i="4"/>
  <c r="N372" i="4" l="1"/>
  <c r="N371" i="22"/>
  <c r="N371" i="15"/>
  <c r="Q371" i="4"/>
  <c r="R371" i="4"/>
  <c r="O371" i="4"/>
  <c r="S371" i="4"/>
  <c r="O370" i="22"/>
  <c r="O370" i="15"/>
  <c r="O371" i="22" l="1"/>
  <c r="O371" i="15"/>
  <c r="N373" i="4"/>
  <c r="N372" i="22"/>
  <c r="N372" i="15"/>
  <c r="R372" i="4"/>
  <c r="Q372" i="4"/>
  <c r="O372" i="4"/>
  <c r="S372" i="4" l="1"/>
  <c r="O372" i="15" s="1"/>
  <c r="N374" i="4"/>
  <c r="N373" i="22"/>
  <c r="N373" i="15"/>
  <c r="R373" i="4"/>
  <c r="Q373" i="4"/>
  <c r="O373" i="4"/>
  <c r="S373" i="4"/>
  <c r="O372" i="22"/>
  <c r="O373" i="15" l="1"/>
  <c r="O373" i="22"/>
  <c r="N375" i="4"/>
  <c r="N374" i="22"/>
  <c r="N374" i="15"/>
  <c r="R374" i="4"/>
  <c r="Q374" i="4"/>
  <c r="O374" i="4"/>
  <c r="S374" i="4" l="1"/>
  <c r="O374" i="15" s="1"/>
  <c r="N376" i="4"/>
  <c r="N375" i="22"/>
  <c r="N375" i="15"/>
  <c r="Q375" i="4"/>
  <c r="R375" i="4"/>
  <c r="O375" i="4"/>
  <c r="S375" i="4"/>
  <c r="O374" i="22"/>
  <c r="O375" i="22" l="1"/>
  <c r="O375" i="15"/>
  <c r="N377" i="4"/>
  <c r="N376" i="22"/>
  <c r="N376" i="15"/>
  <c r="R376" i="4"/>
  <c r="Q376" i="4"/>
  <c r="S376" i="4"/>
  <c r="O376" i="4"/>
  <c r="O376" i="22" l="1"/>
  <c r="O376" i="15"/>
  <c r="N378" i="4"/>
  <c r="N377" i="22"/>
  <c r="N377" i="15"/>
  <c r="R377" i="4"/>
  <c r="Q377" i="4"/>
  <c r="S377" i="4" s="1"/>
  <c r="O377" i="4"/>
  <c r="N379" i="4" l="1"/>
  <c r="N378" i="22"/>
  <c r="N378" i="15"/>
  <c r="R378" i="4"/>
  <c r="O378" i="4"/>
  <c r="Q378" i="4"/>
  <c r="S378" i="4"/>
  <c r="O377" i="15"/>
  <c r="O377" i="22"/>
  <c r="O378" i="15" l="1"/>
  <c r="O378" i="22"/>
  <c r="N380" i="4"/>
  <c r="N379" i="22"/>
  <c r="N379" i="15"/>
  <c r="R379" i="4"/>
  <c r="O379" i="4"/>
  <c r="Q379" i="4"/>
  <c r="S379" i="4" s="1"/>
  <c r="N381" i="4" l="1"/>
  <c r="N380" i="22"/>
  <c r="N380" i="15"/>
  <c r="R380" i="4"/>
  <c r="O380" i="4"/>
  <c r="Q380" i="4"/>
  <c r="S380" i="4"/>
  <c r="O379" i="22"/>
  <c r="O379" i="15"/>
  <c r="O380" i="22" l="1"/>
  <c r="O380" i="15"/>
  <c r="N382" i="4"/>
  <c r="N381" i="22"/>
  <c r="N381" i="15"/>
  <c r="R381" i="4"/>
  <c r="Q381" i="4"/>
  <c r="S381" i="4"/>
  <c r="O381" i="4"/>
  <c r="O381" i="22" l="1"/>
  <c r="O381" i="15"/>
  <c r="N383" i="4"/>
  <c r="N382" i="22"/>
  <c r="N382" i="15"/>
  <c r="R382" i="4"/>
  <c r="Q382" i="4"/>
  <c r="O382" i="4"/>
  <c r="S382" i="4" l="1"/>
  <c r="O382" i="15" s="1"/>
  <c r="N384" i="4"/>
  <c r="N383" i="22"/>
  <c r="N383" i="15"/>
  <c r="R383" i="4"/>
  <c r="Q383" i="4"/>
  <c r="S383" i="4" s="1"/>
  <c r="O383" i="4"/>
  <c r="O382" i="22" l="1"/>
  <c r="O383" i="22"/>
  <c r="O383" i="15"/>
  <c r="N385" i="4"/>
  <c r="N384" i="22"/>
  <c r="N384" i="15"/>
  <c r="R384" i="4"/>
  <c r="Q384" i="4"/>
  <c r="S384" i="4" s="1"/>
  <c r="O384" i="4"/>
  <c r="O384" i="15" l="1"/>
  <c r="O384" i="22"/>
  <c r="N386" i="4"/>
  <c r="N385" i="22"/>
  <c r="N385" i="15"/>
  <c r="R385" i="4"/>
  <c r="Q385" i="4"/>
  <c r="O385" i="4"/>
  <c r="S385" i="4" l="1"/>
  <c r="O385" i="15" s="1"/>
  <c r="N387" i="4"/>
  <c r="N386" i="22"/>
  <c r="N386" i="15"/>
  <c r="R386" i="4"/>
  <c r="Q386" i="4"/>
  <c r="S386" i="4" s="1"/>
  <c r="O386" i="4"/>
  <c r="O385" i="22" l="1"/>
  <c r="O386" i="22"/>
  <c r="O386" i="15"/>
  <c r="N388" i="4"/>
  <c r="N387" i="22"/>
  <c r="N387" i="15"/>
  <c r="R387" i="4"/>
  <c r="Q387" i="4"/>
  <c r="O387" i="4"/>
  <c r="S387" i="4" l="1"/>
  <c r="O387" i="22" s="1"/>
  <c r="N389" i="4"/>
  <c r="N388" i="22"/>
  <c r="N388" i="15"/>
  <c r="R388" i="4"/>
  <c r="Q388" i="4"/>
  <c r="S388" i="4" s="1"/>
  <c r="O388" i="4"/>
  <c r="O387" i="15" l="1"/>
  <c r="O388" i="22"/>
  <c r="O388" i="15"/>
  <c r="N390" i="4"/>
  <c r="N389" i="22"/>
  <c r="N389" i="15"/>
  <c r="R389" i="4"/>
  <c r="Q389" i="4"/>
  <c r="S389" i="4" s="1"/>
  <c r="O389" i="4"/>
  <c r="O389" i="22" l="1"/>
  <c r="O389" i="15"/>
  <c r="N391" i="4"/>
  <c r="N390" i="22"/>
  <c r="N390" i="15"/>
  <c r="R390" i="4"/>
  <c r="Q390" i="4"/>
  <c r="O390" i="4"/>
  <c r="S390" i="4" l="1"/>
  <c r="O390" i="22" s="1"/>
  <c r="N392" i="4"/>
  <c r="N391" i="22"/>
  <c r="N391" i="15"/>
  <c r="R391" i="4"/>
  <c r="Q391" i="4"/>
  <c r="S391" i="4" s="1"/>
  <c r="O391" i="4"/>
  <c r="O390" i="15" l="1"/>
  <c r="O391" i="22"/>
  <c r="O391" i="15"/>
  <c r="N393" i="4"/>
  <c r="N392" i="22"/>
  <c r="N392" i="15"/>
  <c r="R392" i="4"/>
  <c r="Q392" i="4"/>
  <c r="O392" i="4"/>
  <c r="S392" i="4" l="1"/>
  <c r="O392" i="15" s="1"/>
  <c r="N394" i="4"/>
  <c r="N393" i="22"/>
  <c r="N393" i="15"/>
  <c r="R393" i="4"/>
  <c r="O393" i="4"/>
  <c r="Q393" i="4"/>
  <c r="O392" i="22" l="1"/>
  <c r="S393" i="4"/>
  <c r="O393" i="22" s="1"/>
  <c r="N395" i="4"/>
  <c r="N394" i="22"/>
  <c r="N394" i="15"/>
  <c r="R394" i="4"/>
  <c r="Q394" i="4"/>
  <c r="S394" i="4" s="1"/>
  <c r="O394" i="4"/>
  <c r="O393" i="15" l="1"/>
  <c r="O394" i="22"/>
  <c r="O394" i="15"/>
  <c r="N396" i="4"/>
  <c r="N395" i="22"/>
  <c r="N395" i="15"/>
  <c r="R395" i="4"/>
  <c r="O395" i="4"/>
  <c r="Q395" i="4"/>
  <c r="S395" i="4" s="1"/>
  <c r="O395" i="22" l="1"/>
  <c r="O395" i="15"/>
  <c r="N397" i="4"/>
  <c r="N396" i="22"/>
  <c r="N396" i="15"/>
  <c r="R396" i="4"/>
  <c r="Q396" i="4"/>
  <c r="O396" i="4"/>
  <c r="S396" i="4" l="1"/>
  <c r="O396" i="15" s="1"/>
  <c r="N398" i="4"/>
  <c r="N397" i="15"/>
  <c r="N397" i="22"/>
  <c r="R397" i="4"/>
  <c r="Q397" i="4"/>
  <c r="S397" i="4" s="1"/>
  <c r="O397" i="4"/>
  <c r="O396" i="22" l="1"/>
  <c r="O397" i="22"/>
  <c r="O397" i="15"/>
  <c r="N399" i="4"/>
  <c r="N398" i="22"/>
  <c r="N398" i="15"/>
  <c r="R398" i="4"/>
  <c r="Q398" i="4"/>
  <c r="O398" i="4"/>
  <c r="S398" i="4" l="1"/>
  <c r="O398" i="22" s="1"/>
  <c r="N400" i="4"/>
  <c r="N399" i="22"/>
  <c r="N399" i="15"/>
  <c r="R399" i="4"/>
  <c r="Q399" i="4"/>
  <c r="S399" i="4" s="1"/>
  <c r="O399" i="4"/>
  <c r="O398" i="15" l="1"/>
  <c r="O399" i="22"/>
  <c r="O399" i="15"/>
  <c r="N401" i="4"/>
  <c r="N400" i="22"/>
  <c r="N400" i="15"/>
  <c r="R400" i="4"/>
  <c r="Q400" i="4"/>
  <c r="S400" i="4" s="1"/>
  <c r="O400" i="4"/>
  <c r="O400" i="22" l="1"/>
  <c r="O400" i="15"/>
  <c r="N402" i="4"/>
  <c r="N401" i="22"/>
  <c r="N401" i="15"/>
  <c r="R401" i="4"/>
  <c r="Q401" i="4"/>
  <c r="S401" i="4" s="1"/>
  <c r="O401" i="4"/>
  <c r="O401" i="22" l="1"/>
  <c r="O401" i="15"/>
  <c r="N403" i="4"/>
  <c r="N402" i="22"/>
  <c r="N402" i="15"/>
  <c r="R402" i="4"/>
  <c r="Q402" i="4"/>
  <c r="O402" i="4"/>
  <c r="S402" i="4" l="1"/>
  <c r="O402" i="22" s="1"/>
  <c r="N404" i="4"/>
  <c r="N403" i="22"/>
  <c r="N403" i="15"/>
  <c r="R403" i="4"/>
  <c r="Q403" i="4"/>
  <c r="S403" i="4" s="1"/>
  <c r="O403" i="4"/>
  <c r="O402" i="15" l="1"/>
  <c r="O403" i="22"/>
  <c r="O403" i="15"/>
  <c r="N405" i="4"/>
  <c r="N404" i="22"/>
  <c r="N404" i="15"/>
  <c r="R404" i="4"/>
  <c r="Q404" i="4"/>
  <c r="S404" i="4" s="1"/>
  <c r="O404" i="4"/>
  <c r="O404" i="22" l="1"/>
  <c r="O404" i="15"/>
  <c r="N406" i="4"/>
  <c r="N405" i="15"/>
  <c r="N405" i="22"/>
  <c r="R405" i="4"/>
  <c r="Q405" i="4"/>
  <c r="O405" i="4"/>
  <c r="S405" i="4" l="1"/>
  <c r="O405" i="22" s="1"/>
  <c r="N407" i="4"/>
  <c r="N406" i="22"/>
  <c r="N406" i="15"/>
  <c r="R406" i="4"/>
  <c r="Q406" i="4"/>
  <c r="S406" i="4" s="1"/>
  <c r="O406" i="4"/>
  <c r="O405" i="15" l="1"/>
  <c r="O406" i="22"/>
  <c r="O406" i="15"/>
  <c r="N408" i="4"/>
  <c r="N407" i="22"/>
  <c r="N407" i="15"/>
  <c r="R407" i="4"/>
  <c r="Q407" i="4"/>
  <c r="S407" i="4" s="1"/>
  <c r="O407" i="4"/>
  <c r="O407" i="15" l="1"/>
  <c r="O407" i="22"/>
  <c r="N409" i="4"/>
  <c r="N408" i="22"/>
  <c r="N408" i="15"/>
  <c r="R408" i="4"/>
  <c r="Q408" i="4"/>
  <c r="S408" i="4" s="1"/>
  <c r="O408" i="4"/>
  <c r="O408" i="22" l="1"/>
  <c r="O408" i="15"/>
  <c r="N410" i="4"/>
  <c r="N409" i="22"/>
  <c r="N409" i="15"/>
  <c r="R409" i="4"/>
  <c r="Q409" i="4"/>
  <c r="O409" i="4"/>
  <c r="S409" i="4" l="1"/>
  <c r="O409" i="22" s="1"/>
  <c r="N411" i="4"/>
  <c r="N410" i="22"/>
  <c r="N410" i="15"/>
  <c r="R410" i="4"/>
  <c r="Q410" i="4"/>
  <c r="O410" i="4"/>
  <c r="S410" i="4"/>
  <c r="O409" i="15"/>
  <c r="O410" i="22" l="1"/>
  <c r="O410" i="15"/>
  <c r="N412" i="4"/>
  <c r="N411" i="22"/>
  <c r="N411" i="15"/>
  <c r="R411" i="4"/>
  <c r="O411" i="4"/>
  <c r="Q411" i="4"/>
  <c r="S411" i="4" s="1"/>
  <c r="N413" i="4" l="1"/>
  <c r="N412" i="22"/>
  <c r="N412" i="15"/>
  <c r="R412" i="4"/>
  <c r="Q412" i="4"/>
  <c r="O412" i="4"/>
  <c r="O411" i="22"/>
  <c r="O411" i="15"/>
  <c r="S412" i="4" l="1"/>
  <c r="O412" i="15" s="1"/>
  <c r="N414" i="4"/>
  <c r="N413" i="22"/>
  <c r="N413" i="15"/>
  <c r="R413" i="4"/>
  <c r="Q413" i="4"/>
  <c r="S413" i="4" s="1"/>
  <c r="O413" i="4"/>
  <c r="O412" i="22" l="1"/>
  <c r="O413" i="15"/>
  <c r="O413" i="22"/>
  <c r="N415" i="4"/>
  <c r="N414" i="22"/>
  <c r="N414" i="15"/>
  <c r="R414" i="4"/>
  <c r="Q414" i="4"/>
  <c r="O414" i="4"/>
  <c r="S414" i="4" l="1"/>
  <c r="O414" i="22" s="1"/>
  <c r="N416" i="4"/>
  <c r="N415" i="22"/>
  <c r="N415" i="15"/>
  <c r="R415" i="4"/>
  <c r="Q415" i="4"/>
  <c r="S415" i="4" s="1"/>
  <c r="O415" i="4"/>
  <c r="O414" i="15" l="1"/>
  <c r="N417" i="4"/>
  <c r="N416" i="22"/>
  <c r="N416" i="15"/>
  <c r="R416" i="4"/>
  <c r="Q416" i="4"/>
  <c r="O416" i="4"/>
  <c r="O415" i="22"/>
  <c r="O415" i="15"/>
  <c r="S416" i="4" l="1"/>
  <c r="O416" i="22" s="1"/>
  <c r="N418" i="4"/>
  <c r="N417" i="22"/>
  <c r="N417" i="15"/>
  <c r="R417" i="4"/>
  <c r="Q417" i="4"/>
  <c r="S417" i="4" s="1"/>
  <c r="O417" i="4"/>
  <c r="O416" i="15" l="1"/>
  <c r="N419" i="4"/>
  <c r="N418" i="22"/>
  <c r="N418" i="15"/>
  <c r="R418" i="4"/>
  <c r="Q418" i="4"/>
  <c r="O418" i="4"/>
  <c r="O417" i="22"/>
  <c r="O417" i="15"/>
  <c r="S418" i="4" l="1"/>
  <c r="O418" i="22" s="1"/>
  <c r="N420" i="4"/>
  <c r="N419" i="22"/>
  <c r="N419" i="15"/>
  <c r="R419" i="4"/>
  <c r="Q419" i="4"/>
  <c r="S419" i="4" s="1"/>
  <c r="O419" i="4"/>
  <c r="O418" i="15" l="1"/>
  <c r="N421" i="4"/>
  <c r="N420" i="22"/>
  <c r="N420" i="15"/>
  <c r="R420" i="4"/>
  <c r="O420" i="4"/>
  <c r="Q420" i="4"/>
  <c r="S420" i="4"/>
  <c r="O419" i="15"/>
  <c r="O419" i="22"/>
  <c r="O420" i="22" l="1"/>
  <c r="O420" i="15"/>
  <c r="N422" i="4"/>
  <c r="N421" i="22"/>
  <c r="N421" i="15"/>
  <c r="R421" i="4"/>
  <c r="Q421" i="4"/>
  <c r="O421" i="4"/>
  <c r="S421" i="4" l="1"/>
  <c r="O421" i="22" s="1"/>
  <c r="N423" i="4"/>
  <c r="N422" i="22"/>
  <c r="N422" i="15"/>
  <c r="R422" i="4"/>
  <c r="Q422" i="4"/>
  <c r="O422" i="4"/>
  <c r="O421" i="15"/>
  <c r="S422" i="4" l="1"/>
  <c r="O422" i="22" s="1"/>
  <c r="N424" i="4"/>
  <c r="N423" i="22"/>
  <c r="N423" i="15"/>
  <c r="R423" i="4"/>
  <c r="Q423" i="4"/>
  <c r="O423" i="4"/>
  <c r="S423" i="4" s="1"/>
  <c r="O422" i="15" l="1"/>
  <c r="O423" i="15"/>
  <c r="O423" i="22"/>
  <c r="N425" i="4"/>
  <c r="N424" i="22"/>
  <c r="N424" i="15"/>
  <c r="R424" i="4"/>
  <c r="Q424" i="4"/>
  <c r="O424" i="4"/>
  <c r="S424" i="4" l="1"/>
  <c r="O424" i="15" s="1"/>
  <c r="N426" i="4"/>
  <c r="N425" i="22"/>
  <c r="N425" i="15"/>
  <c r="R425" i="4"/>
  <c r="Q425" i="4"/>
  <c r="S425" i="4" s="1"/>
  <c r="O425" i="4"/>
  <c r="O424" i="22" l="1"/>
  <c r="N427" i="4"/>
  <c r="N426" i="22"/>
  <c r="N426" i="15"/>
  <c r="R426" i="4"/>
  <c r="Q426" i="4"/>
  <c r="O426" i="4"/>
  <c r="O425" i="22"/>
  <c r="O425" i="15"/>
  <c r="S426" i="4" l="1"/>
  <c r="O426" i="22" s="1"/>
  <c r="N428" i="4"/>
  <c r="N427" i="22"/>
  <c r="N427" i="15"/>
  <c r="R427" i="4"/>
  <c r="Q427" i="4"/>
  <c r="S427" i="4" s="1"/>
  <c r="O427" i="4"/>
  <c r="O426" i="15" l="1"/>
  <c r="O427" i="22"/>
  <c r="O427" i="15"/>
  <c r="N429" i="4"/>
  <c r="N428" i="22"/>
  <c r="N428" i="15"/>
  <c r="Q428" i="4"/>
  <c r="R428" i="4"/>
  <c r="O428" i="4"/>
  <c r="S428" i="4" l="1"/>
  <c r="O428" i="15" s="1"/>
  <c r="N430" i="4"/>
  <c r="N429" i="15"/>
  <c r="N429" i="22"/>
  <c r="R429" i="4"/>
  <c r="Q429" i="4"/>
  <c r="O429" i="4"/>
  <c r="S429" i="4"/>
  <c r="O428" i="22"/>
  <c r="O429" i="22" l="1"/>
  <c r="O429" i="15"/>
  <c r="N431" i="4"/>
  <c r="N430" i="22"/>
  <c r="N430" i="15"/>
  <c r="R430" i="4"/>
  <c r="Q430" i="4"/>
  <c r="O430" i="4"/>
  <c r="S430" i="4" l="1"/>
  <c r="O430" i="22" s="1"/>
  <c r="N432" i="4"/>
  <c r="N431" i="22"/>
  <c r="N431" i="15"/>
  <c r="R431" i="4"/>
  <c r="Q431" i="4"/>
  <c r="S431" i="4" s="1"/>
  <c r="O431" i="4"/>
  <c r="O430" i="15" l="1"/>
  <c r="O431" i="22"/>
  <c r="O431" i="15"/>
  <c r="N433" i="4"/>
  <c r="N432" i="22"/>
  <c r="N432" i="15"/>
  <c r="R432" i="4"/>
  <c r="Q432" i="4"/>
  <c r="S432" i="4" s="1"/>
  <c r="O432" i="4"/>
  <c r="O432" i="22" l="1"/>
  <c r="O432" i="15"/>
  <c r="N434" i="4"/>
  <c r="N433" i="22"/>
  <c r="N433" i="15"/>
  <c r="R433" i="4"/>
  <c r="Q433" i="4"/>
  <c r="S433" i="4" s="1"/>
  <c r="O433" i="4"/>
  <c r="O433" i="22" l="1"/>
  <c r="O433" i="15"/>
  <c r="N435" i="4"/>
  <c r="N434" i="22"/>
  <c r="N434" i="15"/>
  <c r="R434" i="4"/>
  <c r="Q434" i="4"/>
  <c r="S434" i="4" s="1"/>
  <c r="O434" i="4"/>
  <c r="O434" i="22" l="1"/>
  <c r="O434" i="15"/>
  <c r="N436" i="4"/>
  <c r="N435" i="22"/>
  <c r="N435" i="15"/>
  <c r="R435" i="4"/>
  <c r="Q435" i="4"/>
  <c r="S435" i="4" s="1"/>
  <c r="O435" i="4"/>
  <c r="O435" i="22" l="1"/>
  <c r="O435" i="15"/>
  <c r="N437" i="4"/>
  <c r="N436" i="22"/>
  <c r="N436" i="15"/>
  <c r="R436" i="4"/>
  <c r="Q436" i="4"/>
  <c r="S436" i="4" s="1"/>
  <c r="O436" i="4"/>
  <c r="O436" i="22" l="1"/>
  <c r="O436" i="15"/>
  <c r="N438" i="4"/>
  <c r="N437" i="15"/>
  <c r="N437" i="22"/>
  <c r="R437" i="4"/>
  <c r="Q437" i="4"/>
  <c r="S437" i="4" s="1"/>
  <c r="O437" i="4"/>
  <c r="O437" i="22" l="1"/>
  <c r="O437" i="15"/>
  <c r="N439" i="4"/>
  <c r="N438" i="22"/>
  <c r="N438" i="15"/>
  <c r="R438" i="4"/>
  <c r="Q438" i="4"/>
  <c r="S438" i="4" s="1"/>
  <c r="O438" i="4"/>
  <c r="O438" i="15" l="1"/>
  <c r="O438" i="22"/>
  <c r="N440" i="4"/>
  <c r="N439" i="22"/>
  <c r="N439" i="15"/>
  <c r="R439" i="4"/>
  <c r="Q439" i="4"/>
  <c r="S439" i="4" s="1"/>
  <c r="O439" i="4"/>
  <c r="O439" i="22" l="1"/>
  <c r="O439" i="15"/>
  <c r="N441" i="4"/>
  <c r="N440" i="22"/>
  <c r="N440" i="15"/>
  <c r="R440" i="4"/>
  <c r="Q440" i="4"/>
  <c r="S440" i="4" s="1"/>
  <c r="O440" i="4"/>
  <c r="O440" i="22" l="1"/>
  <c r="O440" i="15"/>
  <c r="N442" i="4"/>
  <c r="N441" i="22"/>
  <c r="N441" i="15"/>
  <c r="R441" i="4"/>
  <c r="Q441" i="4"/>
  <c r="S441" i="4"/>
  <c r="O441" i="4"/>
  <c r="O441" i="22" l="1"/>
  <c r="O441" i="15"/>
  <c r="N443" i="4"/>
  <c r="N442" i="22"/>
  <c r="N442" i="15"/>
  <c r="O442" i="4"/>
  <c r="R442" i="4"/>
  <c r="Q442" i="4"/>
  <c r="S442" i="4" s="1"/>
  <c r="O442" i="15" l="1"/>
  <c r="O442" i="22"/>
  <c r="N444" i="4"/>
  <c r="N443" i="22"/>
  <c r="N443" i="15"/>
  <c r="R443" i="4"/>
  <c r="Q443" i="4"/>
  <c r="S443" i="4" s="1"/>
  <c r="O443" i="4"/>
  <c r="O443" i="22" l="1"/>
  <c r="O443" i="15"/>
  <c r="N445" i="4"/>
  <c r="N444" i="22"/>
  <c r="N444" i="15"/>
  <c r="R444" i="4"/>
  <c r="Q444" i="4"/>
  <c r="S444" i="4"/>
  <c r="O444" i="4"/>
  <c r="O444" i="15" l="1"/>
  <c r="O444" i="22"/>
  <c r="N446" i="4"/>
  <c r="N445" i="22"/>
  <c r="N445" i="15"/>
  <c r="R445" i="4"/>
  <c r="O445" i="4"/>
  <c r="Q445" i="4"/>
  <c r="S445" i="4" s="1"/>
  <c r="O445" i="22" l="1"/>
  <c r="O445" i="15"/>
  <c r="N447" i="4"/>
  <c r="N446" i="22"/>
  <c r="N446" i="15"/>
  <c r="R446" i="4"/>
  <c r="Q446" i="4"/>
  <c r="S446" i="4" s="1"/>
  <c r="O446" i="4"/>
  <c r="O446" i="15" l="1"/>
  <c r="O446" i="22"/>
  <c r="N448" i="4"/>
  <c r="N447" i="22"/>
  <c r="N447" i="15"/>
  <c r="Q447" i="4"/>
  <c r="S447" i="4" s="1"/>
  <c r="R447" i="4"/>
  <c r="O447" i="4"/>
  <c r="O447" i="22" l="1"/>
  <c r="O447" i="15"/>
  <c r="N449" i="4"/>
  <c r="N448" i="22"/>
  <c r="N448" i="15"/>
  <c r="R448" i="4"/>
  <c r="Q448" i="4"/>
  <c r="S448" i="4" s="1"/>
  <c r="O448" i="4"/>
  <c r="O448" i="15" l="1"/>
  <c r="O448" i="22"/>
  <c r="N450" i="4"/>
  <c r="N449" i="22"/>
  <c r="N449" i="15"/>
  <c r="O449" i="4"/>
  <c r="R449" i="4"/>
  <c r="Q449" i="4"/>
  <c r="S449" i="4" s="1"/>
  <c r="O449" i="22" l="1"/>
  <c r="O449" i="15"/>
  <c r="N451" i="4"/>
  <c r="N450" i="22"/>
  <c r="N450" i="15"/>
  <c r="R450" i="4"/>
  <c r="Q450" i="4"/>
  <c r="S450" i="4" s="1"/>
  <c r="O450" i="4"/>
  <c r="O450" i="15" l="1"/>
  <c r="O450" i="22"/>
  <c r="N452" i="4"/>
  <c r="N451" i="22"/>
  <c r="N451" i="15"/>
  <c r="R451" i="4"/>
  <c r="Q451" i="4"/>
  <c r="S451" i="4" s="1"/>
  <c r="O451" i="4"/>
  <c r="O451" i="15" l="1"/>
  <c r="O451" i="22"/>
  <c r="N453" i="4"/>
  <c r="N452" i="22"/>
  <c r="N452" i="15"/>
  <c r="R452" i="4"/>
  <c r="Q452" i="4"/>
  <c r="S452" i="4" s="1"/>
  <c r="O452" i="4"/>
  <c r="O452" i="15" l="1"/>
  <c r="O452" i="22"/>
  <c r="N454" i="4"/>
  <c r="N453" i="22"/>
  <c r="N453" i="15"/>
  <c r="R453" i="4"/>
  <c r="Q453" i="4"/>
  <c r="S453" i="4" s="1"/>
  <c r="O453" i="4"/>
  <c r="O453" i="22" l="1"/>
  <c r="O453" i="15"/>
  <c r="N455" i="4"/>
  <c r="N454" i="22"/>
  <c r="N454" i="15"/>
  <c r="R454" i="4"/>
  <c r="Q454" i="4"/>
  <c r="S454" i="4" s="1"/>
  <c r="O454" i="4"/>
  <c r="O454" i="22" l="1"/>
  <c r="O454" i="15"/>
  <c r="N456" i="4"/>
  <c r="N455" i="22"/>
  <c r="N455" i="15"/>
  <c r="R455" i="4"/>
  <c r="Q455" i="4"/>
  <c r="S455" i="4" s="1"/>
  <c r="O455" i="4"/>
  <c r="O455" i="22" l="1"/>
  <c r="O455" i="15"/>
  <c r="N457" i="4"/>
  <c r="N456" i="22"/>
  <c r="N456" i="15"/>
  <c r="R456" i="4"/>
  <c r="Q456" i="4"/>
  <c r="S456" i="4" s="1"/>
  <c r="O456" i="4"/>
  <c r="O456" i="22" l="1"/>
  <c r="O456" i="15"/>
  <c r="N458" i="4"/>
  <c r="N457" i="22"/>
  <c r="N457" i="15"/>
  <c r="R457" i="4"/>
  <c r="Q457" i="4"/>
  <c r="S457" i="4" s="1"/>
  <c r="O457" i="4"/>
  <c r="O457" i="22" l="1"/>
  <c r="O457" i="15"/>
  <c r="N459" i="4"/>
  <c r="N458" i="22"/>
  <c r="N458" i="15"/>
  <c r="R458" i="4"/>
  <c r="Q458" i="4"/>
  <c r="S458" i="4" s="1"/>
  <c r="O458" i="4"/>
  <c r="O458" i="15" l="1"/>
  <c r="O458" i="22"/>
  <c r="N460" i="4"/>
  <c r="N459" i="22"/>
  <c r="N459" i="15"/>
  <c r="R459" i="4"/>
  <c r="O459" i="4"/>
  <c r="Q459" i="4"/>
  <c r="S459" i="4" s="1"/>
  <c r="O459" i="22" l="1"/>
  <c r="O459" i="15"/>
  <c r="N461" i="4"/>
  <c r="N460" i="22"/>
  <c r="N460" i="15"/>
  <c r="R460" i="4"/>
  <c r="Q460" i="4"/>
  <c r="S460" i="4" s="1"/>
  <c r="O460" i="4"/>
  <c r="O460" i="22" l="1"/>
  <c r="O460" i="15"/>
  <c r="N462" i="4"/>
  <c r="N461" i="22"/>
  <c r="N461" i="15"/>
  <c r="R461" i="4"/>
  <c r="Q461" i="4"/>
  <c r="S461" i="4" s="1"/>
  <c r="O461" i="4"/>
  <c r="N463" i="4" l="1"/>
  <c r="N462" i="22"/>
  <c r="N462" i="15"/>
  <c r="R462" i="4"/>
  <c r="Q462" i="4"/>
  <c r="O462" i="4"/>
  <c r="S462" i="4"/>
  <c r="O461" i="22"/>
  <c r="O461" i="15"/>
  <c r="O462" i="15" l="1"/>
  <c r="O462" i="22"/>
  <c r="N464" i="4"/>
  <c r="N463" i="22"/>
  <c r="N463" i="15"/>
  <c r="R463" i="4"/>
  <c r="Q463" i="4"/>
  <c r="S463" i="4" s="1"/>
  <c r="O463" i="4"/>
  <c r="N465" i="4" l="1"/>
  <c r="N464" i="22"/>
  <c r="N464" i="15"/>
  <c r="R464" i="4"/>
  <c r="Q464" i="4"/>
  <c r="S464" i="4"/>
  <c r="O464" i="4"/>
  <c r="O463" i="15"/>
  <c r="O463" i="22"/>
  <c r="O464" i="22" l="1"/>
  <c r="O464" i="15"/>
  <c r="N466" i="4"/>
  <c r="N465" i="22"/>
  <c r="N465" i="15"/>
  <c r="R465" i="4"/>
  <c r="Q465" i="4"/>
  <c r="S465" i="4"/>
  <c r="O465" i="4"/>
  <c r="O465" i="22" l="1"/>
  <c r="O465" i="15"/>
  <c r="N467" i="4"/>
  <c r="N466" i="22"/>
  <c r="N466" i="15"/>
  <c r="R466" i="4"/>
  <c r="Q466" i="4"/>
  <c r="S466" i="4"/>
  <c r="O466" i="4"/>
  <c r="O466" i="22" l="1"/>
  <c r="O466" i="15"/>
  <c r="N468" i="4"/>
  <c r="N467" i="22"/>
  <c r="N467" i="15"/>
  <c r="R467" i="4"/>
  <c r="Q467" i="4"/>
  <c r="S467" i="4" s="1"/>
  <c r="O467" i="4"/>
  <c r="O467" i="22" l="1"/>
  <c r="O467" i="15"/>
  <c r="N469" i="4"/>
  <c r="N468" i="22"/>
  <c r="N468" i="15"/>
  <c r="R468" i="4"/>
  <c r="Q468" i="4"/>
  <c r="S468" i="4" s="1"/>
  <c r="O468" i="4"/>
  <c r="O468" i="22" l="1"/>
  <c r="O468" i="15"/>
  <c r="N470" i="4"/>
  <c r="N469" i="15"/>
  <c r="N469" i="22"/>
  <c r="R469" i="4"/>
  <c r="O469" i="4"/>
  <c r="Q469" i="4"/>
  <c r="S469" i="4" s="1"/>
  <c r="O469" i="15" l="1"/>
  <c r="O469" i="22"/>
  <c r="N471" i="4"/>
  <c r="N470" i="22"/>
  <c r="N470" i="15"/>
  <c r="R470" i="4"/>
  <c r="Q470" i="4"/>
  <c r="S470" i="4" s="1"/>
  <c r="O470" i="4"/>
  <c r="O470" i="22" l="1"/>
  <c r="O470" i="15"/>
  <c r="N472" i="4"/>
  <c r="N471" i="22"/>
  <c r="N471" i="15"/>
  <c r="R471" i="4"/>
  <c r="Q471" i="4"/>
  <c r="S471" i="4" s="1"/>
  <c r="O471" i="4"/>
  <c r="O471" i="22" l="1"/>
  <c r="O471" i="15"/>
  <c r="N473" i="4"/>
  <c r="N472" i="22"/>
  <c r="N472" i="15"/>
  <c r="R472" i="4"/>
  <c r="O472" i="4"/>
  <c r="Q472" i="4"/>
  <c r="S472" i="4" s="1"/>
  <c r="O472" i="22" l="1"/>
  <c r="O472" i="15"/>
  <c r="N474" i="4"/>
  <c r="N473" i="22"/>
  <c r="N473" i="15"/>
  <c r="R473" i="4"/>
  <c r="Q473" i="4"/>
  <c r="S473" i="4"/>
  <c r="O473" i="4"/>
  <c r="O473" i="22" l="1"/>
  <c r="O473" i="15"/>
  <c r="N475" i="4"/>
  <c r="N474" i="22"/>
  <c r="N474" i="15"/>
  <c r="O474" i="4"/>
  <c r="Q474" i="4"/>
  <c r="S474" i="4" s="1"/>
  <c r="R474" i="4"/>
  <c r="O474" i="15" l="1"/>
  <c r="O474" i="22"/>
  <c r="N476" i="4"/>
  <c r="N475" i="22"/>
  <c r="N475" i="15"/>
  <c r="R475" i="4"/>
  <c r="Q475" i="4"/>
  <c r="S475" i="4" s="1"/>
  <c r="O475" i="4"/>
  <c r="O475" i="22" l="1"/>
  <c r="O475" i="15"/>
  <c r="N477" i="4"/>
  <c r="N476" i="22"/>
  <c r="N476" i="15"/>
  <c r="R476" i="4"/>
  <c r="Q476" i="4"/>
  <c r="S476" i="4" s="1"/>
  <c r="O476" i="4"/>
  <c r="O476" i="22" l="1"/>
  <c r="O476" i="15"/>
  <c r="N478" i="4"/>
  <c r="N477" i="15"/>
  <c r="N477" i="22"/>
  <c r="R477" i="4"/>
  <c r="Q477" i="4"/>
  <c r="S477" i="4" s="1"/>
  <c r="O477" i="4"/>
  <c r="N479" i="4" l="1"/>
  <c r="N478" i="22"/>
  <c r="N478" i="15"/>
  <c r="R478" i="4"/>
  <c r="Q478" i="4"/>
  <c r="O478" i="4"/>
  <c r="S478" i="4"/>
  <c r="O477" i="22"/>
  <c r="O477" i="15"/>
  <c r="O478" i="15" l="1"/>
  <c r="O478" i="22"/>
  <c r="N480" i="4"/>
  <c r="N479" i="22"/>
  <c r="N479" i="15"/>
  <c r="R479" i="4"/>
  <c r="Q479" i="4"/>
  <c r="S479" i="4" s="1"/>
  <c r="O479" i="4"/>
  <c r="N481" i="4" l="1"/>
  <c r="N480" i="22"/>
  <c r="N480" i="15"/>
  <c r="R480" i="4"/>
  <c r="Q480" i="4"/>
  <c r="S480" i="4"/>
  <c r="O480" i="4"/>
  <c r="O479" i="22"/>
  <c r="O479" i="15"/>
  <c r="O480" i="15" l="1"/>
  <c r="O480" i="22"/>
  <c r="N482" i="4"/>
  <c r="N481" i="22"/>
  <c r="N481" i="15"/>
  <c r="Q481" i="4"/>
  <c r="S481" i="4" s="1"/>
  <c r="R481" i="4"/>
  <c r="O481" i="4"/>
  <c r="O481" i="22" l="1"/>
  <c r="O481" i="15"/>
  <c r="N483" i="4"/>
  <c r="N482" i="22"/>
  <c r="N482" i="15"/>
  <c r="R482" i="4"/>
  <c r="Q482" i="4"/>
  <c r="S482" i="4" s="1"/>
  <c r="O482" i="4"/>
  <c r="N484" i="4" l="1"/>
  <c r="N483" i="22"/>
  <c r="N483" i="15"/>
  <c r="R483" i="4"/>
  <c r="Q483" i="4"/>
  <c r="S483" i="4" s="1"/>
  <c r="O483" i="4"/>
  <c r="O482" i="22"/>
  <c r="O482" i="15"/>
  <c r="O483" i="22" l="1"/>
  <c r="O483" i="15"/>
  <c r="N485" i="4"/>
  <c r="N484" i="22"/>
  <c r="N484" i="15"/>
  <c r="R484" i="4"/>
  <c r="Q484" i="4"/>
  <c r="S484" i="4" s="1"/>
  <c r="O484" i="4"/>
  <c r="O484" i="22" l="1"/>
  <c r="O484" i="15"/>
  <c r="N486" i="4"/>
  <c r="N485" i="22"/>
  <c r="N485" i="15"/>
  <c r="R485" i="4"/>
  <c r="Q485" i="4"/>
  <c r="S485" i="4" s="1"/>
  <c r="O485" i="4"/>
  <c r="O485" i="15" l="1"/>
  <c r="O485" i="22"/>
  <c r="N487" i="4"/>
  <c r="N486" i="22"/>
  <c r="N486" i="15"/>
  <c r="R486" i="4"/>
  <c r="Q486" i="4"/>
  <c r="S486" i="4" s="1"/>
  <c r="O486" i="4"/>
  <c r="N488" i="4" l="1"/>
  <c r="N487" i="22"/>
  <c r="N487" i="15"/>
  <c r="R487" i="4"/>
  <c r="Q487" i="4"/>
  <c r="S487" i="4" s="1"/>
  <c r="O487" i="4"/>
  <c r="O486" i="15"/>
  <c r="O486" i="22"/>
  <c r="O487" i="22" l="1"/>
  <c r="O487" i="15"/>
  <c r="N489" i="4"/>
  <c r="N488" i="22"/>
  <c r="N488" i="15"/>
  <c r="R488" i="4"/>
  <c r="Q488" i="4"/>
  <c r="S488" i="4" s="1"/>
  <c r="O488" i="4"/>
  <c r="O488" i="22" l="1"/>
  <c r="O488" i="15"/>
  <c r="N490" i="4"/>
  <c r="N489" i="22"/>
  <c r="N489" i="15"/>
  <c r="R489" i="4"/>
  <c r="Q489" i="4"/>
  <c r="S489" i="4" s="1"/>
  <c r="O489" i="4"/>
  <c r="O489" i="22" l="1"/>
  <c r="O489" i="15"/>
  <c r="N491" i="4"/>
  <c r="N490" i="22"/>
  <c r="N490" i="15"/>
  <c r="R490" i="4"/>
  <c r="O490" i="4"/>
  <c r="Q490" i="4"/>
  <c r="S490" i="4" s="1"/>
  <c r="O490" i="15" l="1"/>
  <c r="O490" i="22"/>
  <c r="N492" i="4"/>
  <c r="N491" i="22"/>
  <c r="N491" i="15"/>
  <c r="R491" i="4"/>
  <c r="Q491" i="4"/>
  <c r="S491" i="4" s="1"/>
  <c r="O491" i="4"/>
  <c r="N493" i="4" l="1"/>
  <c r="N492" i="22"/>
  <c r="N492" i="15"/>
  <c r="R492" i="4"/>
  <c r="Q492" i="4"/>
  <c r="S492" i="4" s="1"/>
  <c r="O492" i="4"/>
  <c r="O491" i="22"/>
  <c r="O491" i="15"/>
  <c r="O492" i="22" l="1"/>
  <c r="O492" i="15"/>
  <c r="N494" i="4"/>
  <c r="N493" i="15"/>
  <c r="N493" i="22"/>
  <c r="R493" i="4"/>
  <c r="O493" i="4"/>
  <c r="Q493" i="4"/>
  <c r="S493" i="4" s="1"/>
  <c r="N495" i="4" l="1"/>
  <c r="N494" i="22"/>
  <c r="N494" i="15"/>
  <c r="R494" i="4"/>
  <c r="Q494" i="4"/>
  <c r="S494" i="4" s="1"/>
  <c r="O494" i="4"/>
  <c r="O493" i="15"/>
  <c r="O493" i="22"/>
  <c r="O494" i="22" l="1"/>
  <c r="O494" i="15"/>
  <c r="N496" i="4"/>
  <c r="N495" i="22"/>
  <c r="N495" i="15"/>
  <c r="R495" i="4"/>
  <c r="Q495" i="4"/>
  <c r="O495" i="4"/>
  <c r="S495" i="4"/>
  <c r="N497" i="4" l="1"/>
  <c r="N496" i="22"/>
  <c r="N496" i="15"/>
  <c r="R496" i="4"/>
  <c r="Q496" i="4"/>
  <c r="O496" i="4"/>
  <c r="S496" i="4"/>
  <c r="O495" i="22"/>
  <c r="O495" i="15"/>
  <c r="N498" i="4" l="1"/>
  <c r="N497" i="22"/>
  <c r="N497" i="15"/>
  <c r="R497" i="4"/>
  <c r="O497" i="4"/>
  <c r="Q497" i="4"/>
  <c r="S497" i="4"/>
  <c r="O496" i="22"/>
  <c r="O496" i="15"/>
  <c r="O497" i="15" l="1"/>
  <c r="O497" i="22"/>
  <c r="N499" i="4"/>
  <c r="N498" i="22"/>
  <c r="N498" i="15"/>
  <c r="R498" i="4"/>
  <c r="Q498" i="4"/>
  <c r="S498" i="4" s="1"/>
  <c r="O498" i="4"/>
  <c r="N500" i="4" l="1"/>
  <c r="N499" i="22"/>
  <c r="N499" i="15"/>
  <c r="R499" i="4"/>
  <c r="Q499" i="4"/>
  <c r="O499" i="4"/>
  <c r="S499" i="4"/>
  <c r="O498" i="22"/>
  <c r="O498" i="15"/>
  <c r="O499" i="22" l="1"/>
  <c r="O499" i="15"/>
  <c r="N501" i="4"/>
  <c r="N500" i="22"/>
  <c r="N500" i="15"/>
  <c r="R500" i="4"/>
  <c r="Q500" i="4"/>
  <c r="S500" i="4"/>
  <c r="O500" i="4"/>
  <c r="O500" i="22" l="1"/>
  <c r="O500" i="15"/>
  <c r="N502" i="4"/>
  <c r="N501" i="22"/>
  <c r="N501" i="15"/>
  <c r="R501" i="4"/>
  <c r="Q501" i="4"/>
  <c r="S501" i="4" s="1"/>
  <c r="O501" i="4"/>
  <c r="N503" i="4" l="1"/>
  <c r="N502" i="22"/>
  <c r="N502" i="15"/>
  <c r="R502" i="4"/>
  <c r="Q502" i="4"/>
  <c r="O502" i="4"/>
  <c r="S502" i="4"/>
  <c r="O501" i="22"/>
  <c r="O501" i="15"/>
  <c r="O502" i="22" l="1"/>
  <c r="O502" i="15"/>
  <c r="N504" i="4"/>
  <c r="N503" i="22"/>
  <c r="N503" i="15"/>
  <c r="R503" i="4"/>
  <c r="Q503" i="4"/>
  <c r="S503" i="4" s="1"/>
  <c r="O503" i="4"/>
  <c r="O503" i="15" l="1"/>
  <c r="O503" i="22"/>
  <c r="N505" i="4"/>
  <c r="N504" i="22"/>
  <c r="N504" i="15"/>
  <c r="R504" i="4"/>
  <c r="Q504" i="4"/>
  <c r="S504" i="4" s="1"/>
  <c r="O504" i="4"/>
  <c r="O504" i="22" l="1"/>
  <c r="O504" i="15"/>
  <c r="N505" i="22"/>
  <c r="N505" i="15"/>
  <c r="R505" i="4"/>
  <c r="Q505" i="4"/>
  <c r="O505" i="4"/>
  <c r="S505" i="4"/>
  <c r="O505" i="22" l="1"/>
  <c r="O505" i="15"/>
  <c r="E30" i="24"/>
  <c r="G30" i="24" s="1"/>
  <c r="H30" i="24" s="1"/>
  <c r="G35" i="24" s="1"/>
  <c r="F40" i="24" s="1"/>
</calcChain>
</file>

<file path=xl/comments1.xml><?xml version="1.0" encoding="utf-8"?>
<comments xmlns="http://schemas.openxmlformats.org/spreadsheetml/2006/main">
  <authors>
    <author>Administrador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Vertical Seismic Load </t>
        </r>
        <r>
          <rPr>
            <sz val="9"/>
            <color indexed="81"/>
            <rFont val="Tahoma"/>
            <family val="2"/>
          </rPr>
          <t xml:space="preserve">
Ver sección 12.4.2.2</t>
        </r>
      </text>
    </comment>
  </commentList>
</comments>
</file>

<file path=xl/comments2.xml><?xml version="1.0" encoding="utf-8"?>
<comments xmlns="http://schemas.openxmlformats.org/spreadsheetml/2006/main">
  <authors>
    <author>Administrador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Table 12.8-1 Coefficient for Upper Limit on Calculated Period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<sst xmlns="http://schemas.openxmlformats.org/spreadsheetml/2006/main" count="684" uniqueCount="427">
  <si>
    <t>Te (s)</t>
  </si>
  <si>
    <t>Notas:</t>
  </si>
  <si>
    <t>Eje Longitudinal</t>
  </si>
  <si>
    <t>Eje Transversal</t>
  </si>
  <si>
    <t>R</t>
  </si>
  <si>
    <t>Nombre de hoja</t>
  </si>
  <si>
    <t>Descripción</t>
  </si>
  <si>
    <t>NOTAS</t>
  </si>
  <si>
    <t>REVISIONES</t>
  </si>
  <si>
    <t>EDM_L</t>
  </si>
  <si>
    <t>EDM_T</t>
  </si>
  <si>
    <t>EDM_V</t>
  </si>
  <si>
    <t>Notas y descripción general de la hoja.</t>
  </si>
  <si>
    <t>Historial de revisiones de la hoja de calculo.</t>
  </si>
  <si>
    <t>Referencias</t>
  </si>
  <si>
    <t>Fecha</t>
  </si>
  <si>
    <t>Version</t>
  </si>
  <si>
    <t>Modificación</t>
  </si>
  <si>
    <t>Elaborado</t>
  </si>
  <si>
    <t>Revisado</t>
  </si>
  <si>
    <t>HISTORIAL DE REVISIONES</t>
  </si>
  <si>
    <t>Premisas y limitaciones generales de la hoja</t>
  </si>
  <si>
    <t>PANEL DE NAVEGACIÓN</t>
  </si>
  <si>
    <t>INICIO</t>
  </si>
  <si>
    <t>Información general del proyecto y la estructura</t>
  </si>
  <si>
    <t>Descripción de la hoja</t>
  </si>
  <si>
    <t>Proyecto:</t>
  </si>
  <si>
    <t>N° Proyecto:</t>
  </si>
  <si>
    <t>Fecha:</t>
  </si>
  <si>
    <t>Revisión:</t>
  </si>
  <si>
    <t>Estructura:</t>
  </si>
  <si>
    <t>Elaborador:</t>
  </si>
  <si>
    <t>Revisor:</t>
  </si>
  <si>
    <t>Tag:</t>
  </si>
  <si>
    <t>Area:</t>
  </si>
  <si>
    <t>Datos de ubicación:</t>
  </si>
  <si>
    <t>País:</t>
  </si>
  <si>
    <t>Localidad:</t>
  </si>
  <si>
    <t>Latitud:</t>
  </si>
  <si>
    <t>Longitud:</t>
  </si>
  <si>
    <t>1. INICIO</t>
  </si>
  <si>
    <t>A. NOTAS</t>
  </si>
  <si>
    <t>B. REVISIONES</t>
  </si>
  <si>
    <t>4. ESPECTRO DE DISEÑO MOD. LONG</t>
  </si>
  <si>
    <t>5. ESPECTRO DE DISEÑO MOD. TRANS</t>
  </si>
  <si>
    <t>N°</t>
  </si>
  <si>
    <t>A</t>
  </si>
  <si>
    <t>General</t>
  </si>
  <si>
    <t>Δh (mm)</t>
  </si>
  <si>
    <t>NA</t>
  </si>
  <si>
    <r>
      <t>Sa (1/g</t>
    </r>
    <r>
      <rPr>
        <sz val="11"/>
        <color theme="1"/>
        <rFont val="Arial"/>
        <family val="2"/>
      </rPr>
      <t>)</t>
    </r>
  </si>
  <si>
    <t>Norma ASCE 7-16</t>
  </si>
  <si>
    <t>Categoria de Riesgo</t>
  </si>
  <si>
    <t>IV</t>
  </si>
  <si>
    <t>Risk Category</t>
  </si>
  <si>
    <t>Factor de Importancia (Sísmico)</t>
  </si>
  <si>
    <r>
      <t>I</t>
    </r>
    <r>
      <rPr>
        <vertAlign val="subscript"/>
        <sz val="11"/>
        <color theme="1"/>
        <rFont val="Arial"/>
        <family val="2"/>
      </rPr>
      <t>e</t>
    </r>
  </si>
  <si>
    <t>Tipo de Suelo</t>
  </si>
  <si>
    <t>Site Class</t>
  </si>
  <si>
    <t>Parametros</t>
  </si>
  <si>
    <r>
      <t>S</t>
    </r>
    <r>
      <rPr>
        <vertAlign val="subscript"/>
        <sz val="11"/>
        <color theme="1"/>
        <rFont val="Arial"/>
        <family val="2"/>
      </rPr>
      <t>1</t>
    </r>
    <r>
      <rPr>
        <sz val="11"/>
        <color theme="1"/>
        <rFont val="Arial"/>
        <family val="2"/>
      </rPr>
      <t>:</t>
    </r>
  </si>
  <si>
    <r>
      <t>F</t>
    </r>
    <r>
      <rPr>
        <vertAlign val="subscript"/>
        <sz val="11"/>
        <color theme="1"/>
        <rFont val="Arial"/>
        <family val="2"/>
      </rPr>
      <t>a</t>
    </r>
    <r>
      <rPr>
        <sz val="11"/>
        <color theme="1"/>
        <rFont val="Arial"/>
        <family val="2"/>
      </rPr>
      <t>:</t>
    </r>
  </si>
  <si>
    <r>
      <t>F</t>
    </r>
    <r>
      <rPr>
        <vertAlign val="subscript"/>
        <sz val="11"/>
        <color theme="1"/>
        <rFont val="Arial"/>
        <family val="2"/>
      </rPr>
      <t>v</t>
    </r>
    <r>
      <rPr>
        <sz val="11"/>
        <color theme="1"/>
        <rFont val="Arial"/>
        <family val="2"/>
      </rPr>
      <t>:</t>
    </r>
  </si>
  <si>
    <r>
      <t>S</t>
    </r>
    <r>
      <rPr>
        <vertAlign val="subscript"/>
        <sz val="11"/>
        <color theme="1"/>
        <rFont val="Arial"/>
        <family val="2"/>
      </rPr>
      <t>MS</t>
    </r>
    <r>
      <rPr>
        <sz val="11"/>
        <color theme="1"/>
        <rFont val="Arial"/>
        <family val="2"/>
      </rPr>
      <t>:</t>
    </r>
  </si>
  <si>
    <r>
      <t>S</t>
    </r>
    <r>
      <rPr>
        <vertAlign val="subscript"/>
        <sz val="11"/>
        <color theme="1"/>
        <rFont val="Arial"/>
        <family val="2"/>
      </rPr>
      <t>M1</t>
    </r>
    <r>
      <rPr>
        <sz val="11"/>
        <color theme="1"/>
        <rFont val="Arial"/>
        <family val="2"/>
      </rPr>
      <t>:</t>
    </r>
  </si>
  <si>
    <r>
      <t>S</t>
    </r>
    <r>
      <rPr>
        <vertAlign val="subscript"/>
        <sz val="11"/>
        <color theme="1"/>
        <rFont val="Arial"/>
        <family val="2"/>
      </rPr>
      <t>S</t>
    </r>
    <r>
      <rPr>
        <sz val="11"/>
        <color theme="1"/>
        <rFont val="Arial"/>
        <family val="2"/>
      </rPr>
      <t>:</t>
    </r>
  </si>
  <si>
    <r>
      <t>S</t>
    </r>
    <r>
      <rPr>
        <vertAlign val="subscript"/>
        <sz val="11"/>
        <color theme="1"/>
        <rFont val="Arial"/>
        <family val="2"/>
      </rPr>
      <t>DS</t>
    </r>
    <r>
      <rPr>
        <sz val="11"/>
        <color theme="1"/>
        <rFont val="Arial"/>
        <family val="2"/>
      </rPr>
      <t>:</t>
    </r>
  </si>
  <si>
    <r>
      <t>S</t>
    </r>
    <r>
      <rPr>
        <vertAlign val="subscript"/>
        <sz val="11"/>
        <color theme="1"/>
        <rFont val="Arial"/>
        <family val="2"/>
      </rPr>
      <t>D1</t>
    </r>
    <r>
      <rPr>
        <sz val="11"/>
        <color theme="1"/>
        <rFont val="Arial"/>
        <family val="2"/>
      </rPr>
      <t>:</t>
    </r>
  </si>
  <si>
    <t>T (s)</t>
  </si>
  <si>
    <r>
      <t>T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>:</t>
    </r>
  </si>
  <si>
    <r>
      <t>T</t>
    </r>
    <r>
      <rPr>
        <vertAlign val="subscript"/>
        <sz val="11"/>
        <color theme="1"/>
        <rFont val="Arial"/>
        <family val="2"/>
      </rPr>
      <t>S</t>
    </r>
    <r>
      <rPr>
        <sz val="11"/>
        <color theme="1"/>
        <rFont val="Arial"/>
        <family val="2"/>
      </rPr>
      <t>:</t>
    </r>
  </si>
  <si>
    <r>
      <t>T</t>
    </r>
    <r>
      <rPr>
        <vertAlign val="subscript"/>
        <sz val="11"/>
        <color theme="1"/>
        <rFont val="Arial"/>
        <family val="2"/>
      </rPr>
      <t>L</t>
    </r>
    <r>
      <rPr>
        <sz val="11"/>
        <color theme="1"/>
        <rFont val="Arial"/>
        <family val="2"/>
      </rPr>
      <t>:</t>
    </r>
  </si>
  <si>
    <t>Espectro de Diseño (Sin Modificar)</t>
  </si>
  <si>
    <t>C</t>
  </si>
  <si>
    <t>1.- Esta hoja de calculo no sustituye el criterio del Ing. Estructural o Geotécnico.</t>
  </si>
  <si>
    <t>2.- Esta hoja de cálculo no sustituye lo indicado en las Normas.</t>
  </si>
  <si>
    <t>4.- Los valores indicados en azul son los datos a colocar en la hoja de calculo</t>
  </si>
  <si>
    <t>Category</t>
  </si>
  <si>
    <t>R:</t>
  </si>
  <si>
    <r>
      <rPr>
        <sz val="11"/>
        <color theme="1"/>
        <rFont val="Calibri"/>
        <family val="2"/>
      </rPr>
      <t>Ω</t>
    </r>
    <r>
      <rPr>
        <vertAlign val="subscript"/>
        <sz val="11"/>
        <color theme="1"/>
        <rFont val="Arial"/>
        <family val="2"/>
      </rPr>
      <t>0</t>
    </r>
    <r>
      <rPr>
        <sz val="11"/>
        <color theme="1"/>
        <rFont val="Arial"/>
        <family val="2"/>
      </rPr>
      <t>:</t>
    </r>
  </si>
  <si>
    <r>
      <t>C</t>
    </r>
    <r>
      <rPr>
        <vertAlign val="subscript"/>
        <sz val="11"/>
        <color theme="1"/>
        <rFont val="Arial"/>
        <family val="2"/>
      </rPr>
      <t>d</t>
    </r>
    <r>
      <rPr>
        <sz val="11"/>
        <color theme="1"/>
        <rFont val="Arial"/>
        <family val="2"/>
      </rPr>
      <t>:</t>
    </r>
  </si>
  <si>
    <t>Factores Sísmicos (Eje Longitudinal)</t>
  </si>
  <si>
    <t>Espectro de Diseño Modificado</t>
  </si>
  <si>
    <t>Factores Sísmicos (Eje Transversal)</t>
  </si>
  <si>
    <t>Sismo (Eje Vertical)</t>
  </si>
  <si>
    <r>
      <t>E</t>
    </r>
    <r>
      <rPr>
        <vertAlign val="subscript"/>
        <sz val="10"/>
        <color theme="1"/>
        <rFont val="Arial"/>
        <family val="2"/>
      </rPr>
      <t>v</t>
    </r>
    <r>
      <rPr>
        <sz val="10"/>
        <color theme="1"/>
        <rFont val="Arial"/>
        <family val="2"/>
      </rPr>
      <t>=0.2S</t>
    </r>
    <r>
      <rPr>
        <vertAlign val="subscript"/>
        <sz val="10"/>
        <color theme="1"/>
        <rFont val="Arial"/>
        <family val="2"/>
      </rPr>
      <t>DS</t>
    </r>
    <r>
      <rPr>
        <sz val="10"/>
        <color theme="1"/>
        <rFont val="Arial"/>
        <family val="2"/>
      </rPr>
      <t>D</t>
    </r>
  </si>
  <si>
    <t>Ver definición en 12.8.6</t>
  </si>
  <si>
    <t>Desplazamientos permisibles (Eje Longitudinal)</t>
  </si>
  <si>
    <t>Desplazamientos permisibles (Eje Transversal)</t>
  </si>
  <si>
    <r>
      <t>Δ</t>
    </r>
    <r>
      <rPr>
        <b/>
        <vertAlign val="subscript"/>
        <sz val="11"/>
        <color theme="1"/>
        <rFont val="Arial"/>
        <family val="2"/>
      </rPr>
      <t>i</t>
    </r>
    <r>
      <rPr>
        <b/>
        <sz val="11"/>
        <color theme="1"/>
        <rFont val="Arial"/>
        <family val="2"/>
      </rPr>
      <t xml:space="preserve"> (mm)</t>
    </r>
  </si>
  <si>
    <r>
      <t>Δ</t>
    </r>
    <r>
      <rPr>
        <b/>
        <vertAlign val="subscript"/>
        <sz val="11"/>
        <color theme="1"/>
        <rFont val="Arial"/>
        <family val="2"/>
      </rPr>
      <t>a</t>
    </r>
    <r>
      <rPr>
        <b/>
        <sz val="11"/>
        <color theme="1"/>
        <rFont val="Arial"/>
        <family val="2"/>
      </rPr>
      <t xml:space="preserve"> (mm)</t>
    </r>
  </si>
  <si>
    <t>Cu.Ta</t>
  </si>
  <si>
    <t>T Final</t>
  </si>
  <si>
    <r>
      <t>δ</t>
    </r>
    <r>
      <rPr>
        <b/>
        <vertAlign val="subscript"/>
        <sz val="11"/>
        <color theme="1"/>
        <rFont val="Calibri"/>
        <family val="2"/>
      </rPr>
      <t xml:space="preserve">e </t>
    </r>
    <r>
      <rPr>
        <b/>
        <sz val="11"/>
        <color theme="1"/>
        <rFont val="Calibri"/>
        <family val="2"/>
      </rPr>
      <t>(mm)</t>
    </r>
  </si>
  <si>
    <t>Cortante Basal</t>
  </si>
  <si>
    <r>
      <t>T</t>
    </r>
    <r>
      <rPr>
        <b/>
        <vertAlign val="subscript"/>
        <sz val="11"/>
        <color theme="1"/>
        <rFont val="Arial"/>
        <family val="2"/>
      </rPr>
      <t>L</t>
    </r>
  </si>
  <si>
    <r>
      <t xml:space="preserve"> C</t>
    </r>
    <r>
      <rPr>
        <b/>
        <vertAlign val="subscript"/>
        <sz val="11"/>
        <color indexed="8"/>
        <rFont val="Arial"/>
        <family val="2"/>
      </rPr>
      <t>s</t>
    </r>
  </si>
  <si>
    <r>
      <t>C</t>
    </r>
    <r>
      <rPr>
        <b/>
        <vertAlign val="subscript"/>
        <sz val="11"/>
        <color indexed="8"/>
        <rFont val="Arial"/>
        <family val="2"/>
      </rPr>
      <t xml:space="preserve">s </t>
    </r>
    <r>
      <rPr>
        <b/>
        <sz val="11"/>
        <color indexed="8"/>
        <rFont val="Arial"/>
        <family val="2"/>
      </rPr>
      <t>(final)</t>
    </r>
    <r>
      <rPr>
        <b/>
        <vertAlign val="subscript"/>
        <sz val="11"/>
        <color indexed="8"/>
        <rFont val="Arial"/>
        <family val="2"/>
      </rPr>
      <t xml:space="preserve"> </t>
    </r>
  </si>
  <si>
    <r>
      <t>Cs = 0.044S</t>
    </r>
    <r>
      <rPr>
        <b/>
        <vertAlign val="subscript"/>
        <sz val="11"/>
        <color theme="1"/>
        <rFont val="Arial"/>
        <family val="2"/>
      </rPr>
      <t>DS</t>
    </r>
    <r>
      <rPr>
        <b/>
        <sz val="11"/>
        <color theme="1"/>
        <rFont val="Arial"/>
        <family val="2"/>
      </rPr>
      <t>I</t>
    </r>
    <r>
      <rPr>
        <b/>
        <vertAlign val="subscript"/>
        <sz val="11"/>
        <color theme="1"/>
        <rFont val="Arial"/>
        <family val="2"/>
      </rPr>
      <t>e</t>
    </r>
    <r>
      <rPr>
        <b/>
        <sz val="11"/>
        <color theme="1"/>
        <rFont val="Arial"/>
        <family val="2"/>
      </rPr>
      <t xml:space="preserve"> &gt;= 0.01</t>
    </r>
  </si>
  <si>
    <t>Long.</t>
  </si>
  <si>
    <r>
      <t>S</t>
    </r>
    <r>
      <rPr>
        <b/>
        <vertAlign val="subscript"/>
        <sz val="11"/>
        <color theme="1"/>
        <rFont val="Arial"/>
        <family val="2"/>
      </rPr>
      <t>DS</t>
    </r>
  </si>
  <si>
    <r>
      <t>S</t>
    </r>
    <r>
      <rPr>
        <b/>
        <vertAlign val="subscript"/>
        <sz val="11"/>
        <color theme="1"/>
        <rFont val="Arial"/>
        <family val="2"/>
      </rPr>
      <t>D1</t>
    </r>
  </si>
  <si>
    <t>Trans.</t>
  </si>
  <si>
    <t>T ≤ Cu.Ta</t>
  </si>
  <si>
    <t>3. Los valores Ct y Factor x deben corresponder con el sistema estructural de la dirección analizada, ver Table 12.8-2, más arriba</t>
  </si>
  <si>
    <t>4. El corte basal dinámico "Modal Base Shear" se extrae del corte acumulado en cada dirección, por lo menos hasta el modo donde se cumpla que la masa</t>
  </si>
  <si>
    <t>EE</t>
  </si>
  <si>
    <t>Espectro de Respuesta (Sin Modificar).</t>
  </si>
  <si>
    <t>Carga Sísmica en dirección vertical de la estructura.</t>
  </si>
  <si>
    <t>DESPLAZ.</t>
  </si>
  <si>
    <t>Desplazamientos Sísmicos</t>
  </si>
  <si>
    <t>Espectro de Diseño Modificado en dirección longitudinal de la estructura.</t>
  </si>
  <si>
    <t>Espectro de Diseño Modificado en dirección transversal de la estructura.</t>
  </si>
  <si>
    <t>CB</t>
  </si>
  <si>
    <t>Esta hoja de calculo comprende 10 hojas que se describen a continuación:</t>
  </si>
  <si>
    <t>2. ESPECTRO (SIN MODIFICAR)</t>
  </si>
  <si>
    <t>5. CARGA SISMICA (VERTICAL)</t>
  </si>
  <si>
    <t>6. CORTANTE BASAL</t>
  </si>
  <si>
    <t>7. DESPLAZAMIENTOS</t>
  </si>
  <si>
    <t>Categoria de Diseño Sísmico</t>
  </si>
  <si>
    <r>
      <t>Cs = 0.5S</t>
    </r>
    <r>
      <rPr>
        <b/>
        <vertAlign val="subscript"/>
        <sz val="11"/>
        <color theme="1"/>
        <rFont val="Arial"/>
        <family val="2"/>
      </rPr>
      <t>1</t>
    </r>
    <r>
      <rPr>
        <b/>
        <sz val="11"/>
        <color theme="1"/>
        <rFont val="Arial"/>
        <family val="2"/>
      </rPr>
      <t>I</t>
    </r>
    <r>
      <rPr>
        <b/>
        <vertAlign val="subscript"/>
        <sz val="11"/>
        <color theme="1"/>
        <rFont val="Arial"/>
        <family val="2"/>
      </rPr>
      <t>e</t>
    </r>
    <r>
      <rPr>
        <b/>
        <sz val="11"/>
        <color theme="1"/>
        <rFont val="Arial"/>
        <family val="2"/>
      </rPr>
      <t>/R</t>
    </r>
  </si>
  <si>
    <t>5.- Esta hoja de calculo es para Estructuras Industriales (similares a edificios y edificios)</t>
  </si>
  <si>
    <r>
      <t>0.2S</t>
    </r>
    <r>
      <rPr>
        <vertAlign val="subscript"/>
        <sz val="11"/>
        <color theme="1"/>
        <rFont val="Arial"/>
        <family val="2"/>
      </rPr>
      <t>DS</t>
    </r>
    <r>
      <rPr>
        <sz val="11"/>
        <color theme="1"/>
        <rFont val="Arial"/>
        <family val="2"/>
      </rPr>
      <t>:</t>
    </r>
  </si>
  <si>
    <t>(Tabla 1.5-1)</t>
  </si>
  <si>
    <t>(Tabla 1.5-2)</t>
  </si>
  <si>
    <t>(Tabla 20.3-1)</t>
  </si>
  <si>
    <t>(Tabla 11.4-1)</t>
  </si>
  <si>
    <t>(Tabla 11.4-2)</t>
  </si>
  <si>
    <t>(Tabla 11.6-1 y 11.6-2)</t>
  </si>
  <si>
    <t>(Sección 12.4.2.2)</t>
  </si>
  <si>
    <t>B</t>
  </si>
  <si>
    <t>D</t>
  </si>
  <si>
    <t>E</t>
  </si>
  <si>
    <t>SiteClass</t>
  </si>
  <si>
    <t>RiskCategory</t>
  </si>
  <si>
    <t>I</t>
  </si>
  <si>
    <t>II</t>
  </si>
  <si>
    <t>III</t>
  </si>
  <si>
    <t>Ie</t>
  </si>
  <si>
    <t>Cu</t>
  </si>
  <si>
    <t>Ct</t>
  </si>
  <si>
    <t>(Tabla 12.2-1 y 15.4-1)</t>
  </si>
  <si>
    <t>x</t>
  </si>
  <si>
    <r>
      <t>Las tablas mostradas incluyen el factor C</t>
    </r>
    <r>
      <rPr>
        <vertAlign val="subscript"/>
        <sz val="10"/>
        <color theme="1"/>
        <rFont val="Arial"/>
        <family val="2"/>
      </rPr>
      <t>d</t>
    </r>
  </si>
  <si>
    <t xml:space="preserve">   participativa acumulada sea de por lo menos 90%  </t>
  </si>
  <si>
    <t>Flujograma</t>
  </si>
  <si>
    <t>FLUJOGRAMA</t>
  </si>
  <si>
    <t>8. FLUJOGRAMA</t>
  </si>
  <si>
    <t>Rev. 0</t>
  </si>
  <si>
    <t>La hoja tiene como finalidad de servir de ayuda para la determinación de los espectros sísmicos de acuerdo a la norma ASCE 7-10, la verificación de los cortantes mínimos basales y la verificación de los desplazamientos para estructuras industriales (similares a edificios y edificios).</t>
  </si>
  <si>
    <t>Determinación de acción sísmica (ASCE 7-10)</t>
  </si>
  <si>
    <t>3.- La hoja de calculo esta basada en Norma ASCE 7-10.</t>
  </si>
  <si>
    <t>A.V.</t>
  </si>
  <si>
    <t>1 DS</t>
  </si>
  <si>
    <t>2 DO</t>
  </si>
  <si>
    <t xml:space="preserve"> </t>
  </si>
  <si>
    <t>Horizontal</t>
  </si>
  <si>
    <t>Vertical</t>
  </si>
  <si>
    <t>Moment</t>
  </si>
  <si>
    <t>Node</t>
  </si>
  <si>
    <t>L/C</t>
  </si>
  <si>
    <t>Fx kN</t>
  </si>
  <si>
    <t>Fy kN</t>
  </si>
  <si>
    <t>Fz kN</t>
  </si>
  <si>
    <t>Mx kN-m</t>
  </si>
  <si>
    <t>My kN-m</t>
  </si>
  <si>
    <t>Mz kN-m</t>
  </si>
  <si>
    <t xml:space="preserve">           MASS  PARTICIPATION FACTORS IN PERCENT         BASE SHEAR IN KN  </t>
  </si>
  <si>
    <t xml:space="preserve">           --------------------------------------         ------------------</t>
  </si>
  <si>
    <t xml:space="preserve"> MODE    X     Y     Z     SUMM-X   SUMM-Y   SUMM-Z       X        Y        Z</t>
  </si>
  <si>
    <t xml:space="preserve">   1    0.00  0.00  0.00    0.000    0.000    0.000      0.00     0.00     0.00</t>
  </si>
  <si>
    <t xml:space="preserve">   2    0.00  0.00  0.00    0.000    0.000    0.000      0.00     0.00     0.00</t>
  </si>
  <si>
    <t xml:space="preserve">   3    0.00  0.00  0.00    0.000    0.000    0.000      0.00     0.00     0.00</t>
  </si>
  <si>
    <t xml:space="preserve">   4    0.00  0.00  0.00    0.000    0.000    0.000      0.00     0.00     0.00</t>
  </si>
  <si>
    <t xml:space="preserve">   5    0.00  0.00  0.00    0.000    0.000    0.000      0.00     0.00     0.00</t>
  </si>
  <si>
    <t xml:space="preserve">   6    0.00  0.00  0.00    0.000    0.000    0.000      0.00     0.00     0.00</t>
  </si>
  <si>
    <t xml:space="preserve">   7    0.00  0.00  0.00    0.000    0.000    0.000      0.00     0.00     0.00</t>
  </si>
  <si>
    <t xml:space="preserve">   8    0.00  0.00  0.00    0.000    0.000    0.000      0.00     0.00     0.00</t>
  </si>
  <si>
    <t xml:space="preserve">        </t>
  </si>
  <si>
    <t xml:space="preserve">                                                    ---------------------------</t>
  </si>
  <si>
    <t>Shear CQC</t>
  </si>
  <si>
    <t>kn</t>
  </si>
  <si>
    <t>En sentido X (longitudinal)</t>
  </si>
  <si>
    <t xml:space="preserve">       MODE            FREQUENCY(CYCLES/SEC)         PERIOD(SEC)</t>
  </si>
  <si>
    <t xml:space="preserve">               CALCULATED FREQUENCIES FOR LOAD CASE       7</t>
  </si>
  <si>
    <t xml:space="preserve">Período </t>
  </si>
  <si>
    <t>En sentido Z (TRANSVERSAL)</t>
  </si>
  <si>
    <t>Modo 17</t>
  </si>
  <si>
    <t xml:space="preserve">   *** _x0003_EIGENSOLUTION_x0004_: ADVANCED METHOD ***</t>
  </si>
  <si>
    <t>Modo 40</t>
  </si>
  <si>
    <t xml:space="preserve">         2                       1.531                  0.65315</t>
  </si>
  <si>
    <t xml:space="preserve">         3                       1.531                  0.65315</t>
  </si>
  <si>
    <t xml:space="preserve">         4                       1.531                  0.65315</t>
  </si>
  <si>
    <t xml:space="preserve">         5                       1.531                  0.65315</t>
  </si>
  <si>
    <t xml:space="preserve">         6                       1.531                  0.65315</t>
  </si>
  <si>
    <t xml:space="preserve">         7                       1.531                  0.65315</t>
  </si>
  <si>
    <t xml:space="preserve">         8                       1.546                  0.64695</t>
  </si>
  <si>
    <t xml:space="preserve">        17                       2.975                  0.33612</t>
  </si>
  <si>
    <t xml:space="preserve">        19                       3.069                  0.32582</t>
  </si>
  <si>
    <t xml:space="preserve">        28                       3.640                  0.27471</t>
  </si>
  <si>
    <t xml:space="preserve">        29                       3.669                  0.27252</t>
  </si>
  <si>
    <t xml:space="preserve">        34                      11.591                  0.08627</t>
  </si>
  <si>
    <t xml:space="preserve">        35                      11.630                  0.08598</t>
  </si>
  <si>
    <t xml:space="preserve">        36                      11.685                  0.08558</t>
  </si>
  <si>
    <t xml:space="preserve">        39                      11.827                  0.08455</t>
  </si>
  <si>
    <t xml:space="preserve">        45                      18.095                  0.05526</t>
  </si>
  <si>
    <t xml:space="preserve">        46                      18.095                  0.05526</t>
  </si>
  <si>
    <t xml:space="preserve">        47                      18.095                  0.05526</t>
  </si>
  <si>
    <t xml:space="preserve">        48                      18.095                  0.05526</t>
  </si>
  <si>
    <t xml:space="preserve">        59                      29.049                  0.03442</t>
  </si>
  <si>
    <t>Axis</t>
  </si>
  <si>
    <t>1. El período fundamental T (Axis Long.) se tomará del modo de vibración que posea la mayor masa participativa en la dirección Long.</t>
  </si>
  <si>
    <t>2. El período fundamental T(Axis Trans.) se tomará del modo de vibración que posea la mayor masa participativa en la dirección Trans.</t>
  </si>
  <si>
    <t>Seismic Weight (W)</t>
  </si>
  <si>
    <t>Fundamental period (Dynamic analysis)</t>
  </si>
  <si>
    <t>Height</t>
  </si>
  <si>
    <t>Cu (Table 12.8-1)</t>
  </si>
  <si>
    <t>Factor Ct          (Table 12.8-2)</t>
  </si>
  <si>
    <t>Factor x             (Table 12.8-2)</t>
  </si>
  <si>
    <r>
      <t>C</t>
    </r>
    <r>
      <rPr>
        <b/>
        <vertAlign val="subscript"/>
        <sz val="11"/>
        <color indexed="8"/>
        <rFont val="Arial"/>
        <family val="2"/>
      </rPr>
      <t xml:space="preserve">s </t>
    </r>
    <r>
      <rPr>
        <b/>
        <sz val="11"/>
        <color indexed="8"/>
        <rFont val="Arial"/>
        <family val="2"/>
      </rPr>
      <t>(Depends on  T y T</t>
    </r>
    <r>
      <rPr>
        <b/>
        <vertAlign val="subscript"/>
        <sz val="11"/>
        <color indexed="8"/>
        <rFont val="Arial"/>
        <family val="2"/>
      </rPr>
      <t>L</t>
    </r>
    <r>
      <rPr>
        <b/>
        <sz val="11"/>
        <color indexed="8"/>
        <rFont val="Arial"/>
        <family val="2"/>
      </rPr>
      <t>)</t>
    </r>
  </si>
  <si>
    <t>Dynamic base Shear  (V)</t>
  </si>
  <si>
    <t>Scaling Factor</t>
  </si>
  <si>
    <t>MODE</t>
  </si>
  <si>
    <t>∑</t>
  </si>
  <si>
    <t>PERIOD (SEC)</t>
  </si>
  <si>
    <t xml:space="preserve">Not required </t>
  </si>
  <si>
    <t>Not required</t>
  </si>
  <si>
    <t>Drift</t>
  </si>
  <si>
    <t>Check</t>
  </si>
  <si>
    <t>Lev (m)</t>
  </si>
  <si>
    <t>Joint</t>
  </si>
  <si>
    <t xml:space="preserve">        15                       2.760                  0.36236</t>
  </si>
  <si>
    <t xml:space="preserve">        43                      18.092                  0.05527</t>
  </si>
  <si>
    <t xml:space="preserve">        44                      18.094                  0.05527</t>
  </si>
  <si>
    <t xml:space="preserve">        58                      28.989                  0.03450</t>
  </si>
  <si>
    <r>
      <t>Static base Shear 
 (0.85*Vt =0.85*C</t>
    </r>
    <r>
      <rPr>
        <b/>
        <vertAlign val="subscript"/>
        <sz val="11"/>
        <color theme="1"/>
        <rFont val="Arial"/>
        <family val="2"/>
      </rPr>
      <t>s</t>
    </r>
    <r>
      <rPr>
        <b/>
        <sz val="11"/>
        <color theme="1"/>
        <rFont val="Arial"/>
        <family val="2"/>
      </rPr>
      <t>*W)</t>
    </r>
  </si>
  <si>
    <t xml:space="preserve"> _x000C_    PIPERACK1                                                -- PAGE NO.   61</t>
  </si>
  <si>
    <t xml:space="preserve">         1                       1.531                  0.65317</t>
  </si>
  <si>
    <t xml:space="preserve">         9                       2.548                  0.39254</t>
  </si>
  <si>
    <t xml:space="preserve">        10                       2.701                  0.37023</t>
  </si>
  <si>
    <t xml:space="preserve">        11                       2.733                  0.36583</t>
  </si>
  <si>
    <t xml:space="preserve">        12                       2.748                  0.36388</t>
  </si>
  <si>
    <t xml:space="preserve">        13                       2.755                  0.36297</t>
  </si>
  <si>
    <t xml:space="preserve">        14                       2.758                  0.36254</t>
  </si>
  <si>
    <t xml:space="preserve">        16                       2.874                  0.34799</t>
  </si>
  <si>
    <t xml:space="preserve">        18                       3.012                  0.33205</t>
  </si>
  <si>
    <t xml:space="preserve">        20                       3.142                  0.31826</t>
  </si>
  <si>
    <t xml:space="preserve">        21                       3.221                  0.31051</t>
  </si>
  <si>
    <t xml:space="preserve">        22                       3.335                  0.29989</t>
  </si>
  <si>
    <t xml:space="preserve">        23                       3.397                  0.29435</t>
  </si>
  <si>
    <t xml:space="preserve">        24                       3.418                  0.29258</t>
  </si>
  <si>
    <t xml:space="preserve">        25                       3.466                  0.28850</t>
  </si>
  <si>
    <t xml:space="preserve">        26                       3.532                  0.28313</t>
  </si>
  <si>
    <t xml:space="preserve">        27                       3.593                  0.27831</t>
  </si>
  <si>
    <t xml:space="preserve">        30                       4.112                  0.24321</t>
  </si>
  <si>
    <t xml:space="preserve">        31                       5.784                  0.17290</t>
  </si>
  <si>
    <t xml:space="preserve">        32                       6.709                  0.14906</t>
  </si>
  <si>
    <t xml:space="preserve">        33                      11.522                  0.08679</t>
  </si>
  <si>
    <t xml:space="preserve">        37                      11.744                  0.08515</t>
  </si>
  <si>
    <t xml:space="preserve">        38                      11.795                  0.08478</t>
  </si>
  <si>
    <t xml:space="preserve">        40                      13.718                  0.07290</t>
  </si>
  <si>
    <t xml:space="preserve">        41                      14.579                  0.06859</t>
  </si>
  <si>
    <t xml:space="preserve">        42                      18.071                  0.05534</t>
  </si>
  <si>
    <t xml:space="preserve">        49                      18.103                  0.05524</t>
  </si>
  <si>
    <t xml:space="preserve">        50                      18.109                  0.05522</t>
  </si>
  <si>
    <t xml:space="preserve">        51                      21.072                  0.04746</t>
  </si>
  <si>
    <t xml:space="preserve"> _x000C_    PIPERACK1                                                -- PAGE NO.   62</t>
  </si>
  <si>
    <t xml:space="preserve">        52                      22.457                  0.04453</t>
  </si>
  <si>
    <t xml:space="preserve">        53                      24.020                  0.04163</t>
  </si>
  <si>
    <t xml:space="preserve">        54                      26.021                  0.03843</t>
  </si>
  <si>
    <t xml:space="preserve">        55                      27.778                  0.03600</t>
  </si>
  <si>
    <t xml:space="preserve">        56                      28.533                  0.03505</t>
  </si>
  <si>
    <t xml:space="preserve">        57                      28.852                  0.03466</t>
  </si>
  <si>
    <t xml:space="preserve">        60                      29.423                  0.03399</t>
  </si>
  <si>
    <t>_x0003_PARTICIPATION FACTORS_x0004_</t>
  </si>
  <si>
    <t xml:space="preserve">   9   17.29  0.00  0.00   17.288    0.000    0.001     61.40     0.00     0.00</t>
  </si>
  <si>
    <t xml:space="preserve">  10    0.07  0.00  0.00   17.355    0.000    0.002      0.24     0.00     0.00</t>
  </si>
  <si>
    <t xml:space="preserve">  11    0.85  0.00  0.00   18.208    0.000    0.002      3.03     0.00     0.00</t>
  </si>
  <si>
    <t xml:space="preserve">  12    0.06  0.00  0.00   18.267    0.000    0.002      0.21     0.00     0.00</t>
  </si>
  <si>
    <t xml:space="preserve">  13    0.02  0.00  0.00   18.283    0.000    0.002      0.06     0.00     0.00</t>
  </si>
  <si>
    <t xml:space="preserve">  14    0.02  0.00  0.00   18.305    0.000    0.002      0.08     0.00     0.00</t>
  </si>
  <si>
    <t xml:space="preserve">  15    0.00  0.00  0.00   18.305    0.000    0.002      0.00     0.00     0.00</t>
  </si>
  <si>
    <t xml:space="preserve">  16    0.88  0.00  0.00   19.182    0.000    0.005      3.11     0.00     0.00</t>
  </si>
  <si>
    <t xml:space="preserve">  17    0.00  0.00 35.28   19.182    0.000   35.280      0.00     0.00     0.00</t>
  </si>
  <si>
    <t xml:space="preserve">  18    0.00  0.00  0.01   19.182    0.000   35.294      0.00     0.00     0.00</t>
  </si>
  <si>
    <t xml:space="preserve">  19    0.00  0.00  4.23   19.182    0.000   39.527      0.00     0.00     0.00</t>
  </si>
  <si>
    <t xml:space="preserve">  20    0.00  0.00  0.08   19.182    0.000   39.603      0.00     0.00     0.00</t>
  </si>
  <si>
    <t xml:space="preserve">  21    0.00  0.00  1.58   19.183    0.000   41.187      0.00     0.00     0.00</t>
  </si>
  <si>
    <t xml:space="preserve">  22    0.00  0.00  8.02   19.187    0.000   49.209      0.01     0.00     0.00</t>
  </si>
  <si>
    <t xml:space="preserve">  23    0.00  0.00  5.73   19.187    0.000   54.934      0.00     0.00     0.00</t>
  </si>
  <si>
    <t xml:space="preserve">  24    0.00  0.00  0.26   19.187    0.000   55.196      0.00     0.00     0.00</t>
  </si>
  <si>
    <t xml:space="preserve">  25    0.00  0.00  0.00   19.187    0.000   55.200      0.00     0.00     0.00</t>
  </si>
  <si>
    <t xml:space="preserve">  26    0.00  0.00  0.20   19.187    0.000   55.403      0.00     0.00     0.00</t>
  </si>
  <si>
    <t xml:space="preserve">  27    0.00  0.00  0.29   19.187    0.000   55.694      0.00     0.00     0.00</t>
  </si>
  <si>
    <t xml:space="preserve">  28    0.00  0.00  0.02   19.187    0.000   55.718      0.00     0.00     0.00</t>
  </si>
  <si>
    <t xml:space="preserve">  29    0.00  0.00  2.60   19.187    0.000   58.321      0.00     0.00     0.00</t>
  </si>
  <si>
    <t xml:space="preserve">  30    0.00  0.00  0.21   19.189    0.000   58.532      0.01     0.00     0.00</t>
  </si>
  <si>
    <t xml:space="preserve">  31    0.00  0.00  0.72   19.189    0.000   59.251      0.00     0.00     0.00</t>
  </si>
  <si>
    <t xml:space="preserve">  32    0.00  0.00  1.87   19.191    0.000   61.122      0.01     0.00     0.00</t>
  </si>
  <si>
    <t xml:space="preserve">  33    0.00  0.00  1.78   19.191    0.000   62.901      0.00     0.00     0.00</t>
  </si>
  <si>
    <t xml:space="preserve">  34    0.00  0.00  0.00   19.191    0.000   62.902      0.00     0.00     0.00</t>
  </si>
  <si>
    <t xml:space="preserve">  35    0.00  0.00  0.75   19.191    0.000   63.654      0.00     0.00     0.00</t>
  </si>
  <si>
    <t xml:space="preserve">  36    0.00  0.00  0.04   19.191    0.000   63.689      0.00     0.00     0.00</t>
  </si>
  <si>
    <t xml:space="preserve">  37    0.00  0.00  2.47   19.191    0.000   66.158      0.00     0.00     0.00</t>
  </si>
  <si>
    <t xml:space="preserve">  38    0.00  0.00  0.12   19.191    0.000   66.277      0.00     0.00     0.00</t>
  </si>
  <si>
    <t xml:space="preserve">  39    0.00  0.00 27.82   19.191    0.000   94.096      0.00     0.00     0.00</t>
  </si>
  <si>
    <t xml:space="preserve">  40   37.69  0.00  0.00   56.878    0.000   94.096     84.57     0.00     0.00</t>
  </si>
  <si>
    <t xml:space="preserve">  41   33.84  0.00  0.00   90.718    0.000   94.097     74.33     0.00     0.00</t>
  </si>
  <si>
    <t xml:space="preserve">  42    0.00  0.00  2.93   90.719    0.000   97.026      0.00     0.00     0.00</t>
  </si>
  <si>
    <t xml:space="preserve">  43    0.00  0.00  0.03   90.720    0.000   97.052      0.00     0.00     0.00</t>
  </si>
  <si>
    <t xml:space="preserve">  44    0.00  0.00  0.00   90.720    0.000   97.055      0.00     0.00     0.00</t>
  </si>
  <si>
    <t xml:space="preserve">  45    0.00  0.00  0.00   90.720    0.000   97.056      0.00     0.00     0.00</t>
  </si>
  <si>
    <t xml:space="preserve">  46    0.00  0.00  0.00   90.720    0.000   97.056      0.00     0.00     0.00</t>
  </si>
  <si>
    <t xml:space="preserve">  47    0.00  0.00  0.00   90.720    0.000   97.056      0.00     0.00     0.00</t>
  </si>
  <si>
    <t xml:space="preserve"> _x000C_    PIPERACK1                                                -- PAGE NO.   69</t>
  </si>
  <si>
    <t xml:space="preserve">  48    0.00  0.00  0.00   90.720    0.000   97.056      0.00     0.00     0.00</t>
  </si>
  <si>
    <t xml:space="preserve">  49    0.06  0.00  0.04   90.782    0.000   97.094      0.13     0.00     0.00</t>
  </si>
  <si>
    <t xml:space="preserve">  50    0.09  0.00  0.00   90.872    0.000   97.098      0.19     0.00     0.00</t>
  </si>
  <si>
    <t xml:space="preserve">  51    0.00  0.00  0.20   90.876    0.000   97.299      0.01     0.00     0.00</t>
  </si>
  <si>
    <t xml:space="preserve">  52    0.06  0.00  0.01   90.933    0.000   97.304      0.11     0.00     0.00</t>
  </si>
  <si>
    <t xml:space="preserve">  53    0.06  0.00  0.00   90.990    0.000   97.305      0.11     0.00     0.00</t>
  </si>
  <si>
    <t xml:space="preserve">  54    2.33  0.00  0.00   93.322    0.000   97.305      4.32     0.00     0.00</t>
  </si>
  <si>
    <t xml:space="preserve">  55    0.26  0.00  0.00   93.583    0.000   97.305      0.48     0.00     0.00</t>
  </si>
  <si>
    <t xml:space="preserve">  56    0.00  0.00  0.00   93.586    0.000   97.305      0.01     0.00     0.00</t>
  </si>
  <si>
    <t xml:space="preserve">  57    0.02  0.00  0.00   93.611    0.000   97.305      0.04     0.00     0.00</t>
  </si>
  <si>
    <t xml:space="preserve">  58    0.00  0.00  0.00   93.612    0.000   97.305      0.00     0.00     0.00</t>
  </si>
  <si>
    <t xml:space="preserve">  59    0.00  0.00  0.00   93.613    0.000   97.305      0.00     0.00     0.00</t>
  </si>
  <si>
    <t xml:space="preserve">  60    3.06  0.00  0.00   96.671    0.000   97.305      5.52     0.00     0.00</t>
  </si>
  <si>
    <t xml:space="preserve">                                  TOTAL SRSS  SHEAR    128.51     0.00     0.00</t>
  </si>
  <si>
    <t xml:space="preserve">                                  TOTAL 10PCT SHEAR    171.95     0.00     0.00</t>
  </si>
  <si>
    <t xml:space="preserve">                                  TOTAL ABS   SHEAR    237.97     0.00     0.00</t>
  </si>
  <si>
    <t xml:space="preserve">                                  TOTAL CQC   SHEAR    162.07     0.00     0.00</t>
  </si>
  <si>
    <t xml:space="preserve">   9   17.29  0.00  0.00   17.288    0.000    0.001      0.00     0.00     0.00</t>
  </si>
  <si>
    <t xml:space="preserve">  10    0.07  0.00  0.00   17.355    0.000    0.002      0.00     0.00     0.00</t>
  </si>
  <si>
    <t xml:space="preserve">  11    0.85  0.00  0.00   18.208    0.000    0.002      0.00     0.00     0.00</t>
  </si>
  <si>
    <t xml:space="preserve">  12    0.06  0.00  0.00   18.267    0.000    0.002      0.00     0.00     0.00</t>
  </si>
  <si>
    <t xml:space="preserve">  13    0.02  0.00  0.00   18.283    0.000    0.002      0.00     0.00     0.00</t>
  </si>
  <si>
    <t xml:space="preserve">  14    0.02  0.00  0.00   18.305    0.000    0.002      0.00     0.00     0.00</t>
  </si>
  <si>
    <t xml:space="preserve">  16    0.88  0.00  0.00   19.182    0.000    0.005      0.00     0.00     0.01</t>
  </si>
  <si>
    <t xml:space="preserve">  17    0.00  0.00 35.28   19.182    0.000   35.280      0.00     0.00   116.41</t>
  </si>
  <si>
    <t xml:space="preserve">  18    0.00  0.00  0.01   19.182    0.000   35.294      0.00     0.00     0.04</t>
  </si>
  <si>
    <t xml:space="preserve">  19    0.00  0.00  4.23   19.182    0.000   39.527      0.00     0.00    13.97</t>
  </si>
  <si>
    <t xml:space="preserve">  20    0.00  0.00  0.08   19.182    0.000   39.603      0.00     0.00     0.25</t>
  </si>
  <si>
    <t xml:space="preserve">  21    0.00  0.00  1.58   19.183    0.000   41.187      0.00     0.00     5.23</t>
  </si>
  <si>
    <t xml:space="preserve">  22    0.00  0.00  8.02   19.187    0.000   49.209      0.00     0.00    26.47</t>
  </si>
  <si>
    <t xml:space="preserve">  23    0.00  0.00  5.73   19.187    0.000   54.934      0.00     0.00    18.89</t>
  </si>
  <si>
    <t xml:space="preserve">  24    0.00  0.00  0.26   19.187    0.000   55.196      0.00     0.00     0.86</t>
  </si>
  <si>
    <t xml:space="preserve">  25    0.00  0.00  0.00   19.187    0.000   55.200      0.00     0.00     0.02</t>
  </si>
  <si>
    <t xml:space="preserve">  26    0.00  0.00  0.20   19.187    0.000   55.403      0.00     0.00     0.67</t>
  </si>
  <si>
    <t xml:space="preserve">  27    0.00  0.00  0.29   19.187    0.000   55.694      0.00     0.00     0.96</t>
  </si>
  <si>
    <t xml:space="preserve">  28    0.00  0.00  0.02   19.187    0.000   55.718      0.00     0.00     0.08</t>
  </si>
  <si>
    <t xml:space="preserve">  29    0.00  0.00  2.60   19.187    0.000   58.321      0.00     0.00     8.59</t>
  </si>
  <si>
    <t xml:space="preserve">  30    0.00  0.00  0.21   19.189    0.000   58.532      0.00     0.00     0.70</t>
  </si>
  <si>
    <t xml:space="preserve">  31    0.00  0.00  0.72   19.189    0.000   59.251      0.00     0.00     2.24</t>
  </si>
  <si>
    <t xml:space="preserve">  32    0.00  0.00  1.87   19.191    0.000   61.122      0.00     0.00     5.39</t>
  </si>
  <si>
    <t xml:space="preserve">  33    0.00  0.00  1.78   19.191    0.000   62.901      0.00     0.00     3.96</t>
  </si>
  <si>
    <t xml:space="preserve">  35    0.00  0.00  0.75   19.191    0.000   63.654      0.00     0.00     1.67</t>
  </si>
  <si>
    <t xml:space="preserve">  36    0.00  0.00  0.04   19.191    0.000   63.689      0.00     0.00     0.08</t>
  </si>
  <si>
    <t xml:space="preserve">  37    0.00  0.00  2.47   19.191    0.000   66.158      0.00     0.00     5.45</t>
  </si>
  <si>
    <t xml:space="preserve">  38    0.00  0.00  0.12   19.191    0.000   66.277      0.00     0.00     0.26</t>
  </si>
  <si>
    <t xml:space="preserve">  39    0.00  0.00 27.82   19.191    0.000   94.096      0.00     0.00    61.27</t>
  </si>
  <si>
    <t xml:space="preserve">  40   37.69  0.00  0.00   56.878    0.000   94.096      0.00     0.00     0.00</t>
  </si>
  <si>
    <t xml:space="preserve">  41   33.84  0.00  0.00   90.718    0.000   94.097      0.00     0.00     0.00</t>
  </si>
  <si>
    <t xml:space="preserve">  42    0.00  0.00  2.93   90.719    0.000   97.026      0.00     0.00     5.56</t>
  </si>
  <si>
    <t xml:space="preserve">  43    0.00  0.00  0.03   90.720    0.000   97.052      0.00     0.00     0.05</t>
  </si>
  <si>
    <t xml:space="preserve">  44    0.00  0.00  0.00   90.720    0.000   97.055      0.00     0.00     0.01</t>
  </si>
  <si>
    <t xml:space="preserve"> _x000C_    PIPERACK1                                                -- PAGE NO.   76</t>
  </si>
  <si>
    <t xml:space="preserve">  49    0.06  0.00  0.04   90.782    0.000   97.094      0.00     0.00     0.07</t>
  </si>
  <si>
    <t xml:space="preserve">  50    0.09  0.00  0.00   90.872    0.000   97.098      0.00     0.00     0.01</t>
  </si>
  <si>
    <t xml:space="preserve">  51    0.00  0.00  0.20   90.876    0.000   97.299      0.00     0.00     0.37</t>
  </si>
  <si>
    <t xml:space="preserve">  52    0.06  0.00  0.01   90.933    0.000   97.304      0.00     0.00     0.01</t>
  </si>
  <si>
    <t xml:space="preserve">  53    0.06  0.00  0.00   90.990    0.000   97.305      0.00     0.00     0.00</t>
  </si>
  <si>
    <t xml:space="preserve">  54    2.33  0.00  0.00   93.322    0.000   97.305      0.00     0.00     0.00</t>
  </si>
  <si>
    <t xml:space="preserve">  55    0.26  0.00  0.00   93.583    0.000   97.305      0.00     0.00     0.00</t>
  </si>
  <si>
    <t xml:space="preserve">  56    0.00  0.00  0.00   93.586    0.000   97.305      0.00     0.00     0.00</t>
  </si>
  <si>
    <t xml:space="preserve">  57    0.02  0.00  0.00   93.611    0.000   97.305      0.00     0.00     0.00</t>
  </si>
  <si>
    <t xml:space="preserve">  60    3.06  0.00  0.00   96.671    0.000   97.305      0.00     0.00     0.00</t>
  </si>
  <si>
    <t xml:space="preserve">                                  TOTAL SRSS  SHEAR      0.00     0.00   137.02</t>
  </si>
  <si>
    <t xml:space="preserve">                                  TOTAL 10PCT SHEAR      0.00     0.00   166.79</t>
  </si>
  <si>
    <t xml:space="preserve">                                  TOTAL ABS   SHEAR      0.00     0.00   279.55</t>
  </si>
  <si>
    <t xml:space="preserve">                                  TOTAL CQC   SHEAR      0.00     0.00   178.77</t>
  </si>
  <si>
    <t>MASS X
(%)</t>
  </si>
  <si>
    <t>MASS Z
(%)</t>
  </si>
  <si>
    <r>
      <t>Importance Factor, I</t>
    </r>
    <r>
      <rPr>
        <b/>
        <vertAlign val="subscript"/>
        <sz val="11"/>
        <color theme="1"/>
        <rFont val="Arial"/>
        <family val="2"/>
      </rPr>
      <t>e</t>
    </r>
  </si>
  <si>
    <t>Approximate fundamental period Ta</t>
  </si>
  <si>
    <t>N/A</t>
  </si>
  <si>
    <t>rX rad</t>
  </si>
  <si>
    <t>rY rad</t>
  </si>
  <si>
    <t>rZ rad</t>
  </si>
  <si>
    <t>X</t>
  </si>
  <si>
    <t>Y</t>
  </si>
  <si>
    <t>Z</t>
  </si>
  <si>
    <t>Mode</t>
  </si>
  <si>
    <t>SUM-X</t>
  </si>
  <si>
    <t>SUM-Y</t>
  </si>
  <si>
    <t>SUM-Z</t>
  </si>
  <si>
    <t>N° Nodos</t>
  </si>
  <si>
    <t>Nodo</t>
  </si>
  <si>
    <t>Nodos</t>
  </si>
  <si>
    <r>
      <t>δ</t>
    </r>
    <r>
      <rPr>
        <vertAlign val="subscript"/>
        <sz val="11"/>
        <color theme="1"/>
        <rFont val="Calibri"/>
        <family val="2"/>
      </rPr>
      <t>e x</t>
    </r>
  </si>
  <si>
    <r>
      <t>δ</t>
    </r>
    <r>
      <rPr>
        <vertAlign val="subscript"/>
        <sz val="11"/>
        <color theme="1"/>
        <rFont val="Calibri"/>
        <family val="2"/>
      </rPr>
      <t>e z</t>
    </r>
  </si>
  <si>
    <t>Y Max</t>
  </si>
  <si>
    <t>Y Min</t>
  </si>
  <si>
    <t>Longitudinal</t>
  </si>
  <si>
    <r>
      <t>δ</t>
    </r>
    <r>
      <rPr>
        <vertAlign val="subscript"/>
        <sz val="11"/>
        <color theme="1"/>
        <rFont val="Calibri"/>
        <family val="2"/>
      </rPr>
      <t xml:space="preserve">e </t>
    </r>
    <r>
      <rPr>
        <sz val="11"/>
        <color theme="1"/>
        <rFont val="Calibri"/>
        <family val="2"/>
      </rPr>
      <t>(mm)</t>
    </r>
  </si>
  <si>
    <t>Transversal</t>
  </si>
  <si>
    <t>L/C Seismic X</t>
  </si>
  <si>
    <t>L/C Seismic Z</t>
  </si>
  <si>
    <t>max X</t>
  </si>
  <si>
    <t>max Z</t>
  </si>
  <si>
    <t>Sum max X</t>
  </si>
  <si>
    <t>Sum max Z</t>
  </si>
  <si>
    <t>Periodo</t>
  </si>
  <si>
    <t>Si</t>
  </si>
  <si>
    <t>No</t>
  </si>
  <si>
    <r>
      <t>Factor (C</t>
    </r>
    <r>
      <rPr>
        <b/>
        <sz val="8"/>
        <color theme="1"/>
        <rFont val="Arial"/>
        <family val="2"/>
      </rPr>
      <t>d</t>
    </r>
    <r>
      <rPr>
        <b/>
        <sz val="11"/>
        <color theme="1"/>
        <rFont val="Arial"/>
        <family val="2"/>
      </rPr>
      <t>/I</t>
    </r>
    <r>
      <rPr>
        <b/>
        <sz val="8"/>
        <color theme="1"/>
        <rFont val="Arial"/>
        <family val="2"/>
      </rPr>
      <t>e</t>
    </r>
    <r>
      <rPr>
        <b/>
        <sz val="11"/>
        <color theme="1"/>
        <rFont val="Arial"/>
        <family val="2"/>
      </rPr>
      <t>)</t>
    </r>
  </si>
  <si>
    <t>L/C TRANSVERSAL</t>
  </si>
  <si>
    <t>L/C LONGITUDINAL</t>
  </si>
  <si>
    <t>L/C Live Load</t>
  </si>
  <si>
    <t>L/C Dead Load</t>
  </si>
  <si>
    <t>% Live Load</t>
  </si>
  <si>
    <t>Total</t>
  </si>
  <si>
    <t>Bahamas</t>
  </si>
  <si>
    <t>Arawak Cay</t>
  </si>
  <si>
    <t>Hoja de calculo para sismo según ASCE 7-16</t>
  </si>
  <si>
    <t>SC</t>
  </si>
  <si>
    <t>JMG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</si>
</sst>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 * #,##0.00_ ;_ * \-#,##0.00_ ;_ * &quot;-&quot;??_ ;_ @_ "/>
    <numFmt numFmtId="165" formatCode="0.000_ ;\-0.000\ "/>
    <numFmt numFmtId="166" formatCode="0.000"/>
    <numFmt numFmtId="167" formatCode="dd/mmm/yyyy"/>
    <numFmt numFmtId="168" formatCode="0.00\ &quot;cm/s²&quot;"/>
    <numFmt numFmtId="169" formatCode="0.00\ &quot;m/s&quot;"/>
    <numFmt numFmtId="170" formatCode="0.0000"/>
    <numFmt numFmtId="171" formatCode="###0.00\ &quot;m&quot;"/>
    <numFmt numFmtId="172" formatCode="###0.000\ &quot;sec&quot;"/>
    <numFmt numFmtId="173" formatCode="###0.00\ &quot;kN&quot;"/>
    <numFmt numFmtId="174" formatCode="0.00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sz val="10"/>
      <color theme="8" tint="-0.499984740745262"/>
      <name val="Arial"/>
      <family val="2"/>
    </font>
    <font>
      <u/>
      <sz val="10"/>
      <color theme="10"/>
      <name val="Arial"/>
      <family val="2"/>
    </font>
    <font>
      <sz val="10"/>
      <color theme="8" tint="-0.499984740745262"/>
      <name val="Arial"/>
      <family val="2"/>
    </font>
    <font>
      <b/>
      <u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70C0"/>
      <name val="Arial"/>
      <family val="2"/>
    </font>
    <font>
      <vertAlign val="subscript"/>
      <sz val="11"/>
      <color theme="1"/>
      <name val="Arial"/>
      <family val="2"/>
    </font>
    <font>
      <b/>
      <sz val="11"/>
      <name val="Arial"/>
      <family val="2"/>
    </font>
    <font>
      <b/>
      <vertAlign val="subscript"/>
      <sz val="11"/>
      <color theme="1"/>
      <name val="Arial"/>
      <family val="2"/>
    </font>
    <font>
      <sz val="11"/>
      <name val="Arial"/>
      <family val="2"/>
    </font>
    <font>
      <vertAlign val="subscript"/>
      <sz val="10"/>
      <color theme="1"/>
      <name val="Arial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sz val="9"/>
      <color theme="1"/>
      <name val="Tahoma"/>
      <family val="2"/>
    </font>
    <font>
      <b/>
      <vertAlign val="subscript"/>
      <sz val="11"/>
      <color indexed="8"/>
      <name val="Arial"/>
      <family val="2"/>
    </font>
    <font>
      <sz val="11"/>
      <color rgb="FF0000FF"/>
      <name val="Arial"/>
      <family val="2"/>
    </font>
    <font>
      <b/>
      <sz val="11"/>
      <color indexed="8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33CC"/>
      <name val="Arial"/>
      <family val="2"/>
    </font>
    <font>
      <vertAlign val="subscript"/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medium">
        <color theme="8" tint="-0.24994659260841701"/>
      </left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 style="medium">
        <color theme="8" tint="-0.24994659260841701"/>
      </left>
      <right style="medium">
        <color theme="8" tint="-0.24994659260841701"/>
      </right>
      <top style="medium">
        <color theme="8" tint="-0.24994659260841701"/>
      </top>
      <bottom/>
      <diagonal/>
    </border>
    <border>
      <left style="medium">
        <color theme="8" tint="-0.24994659260841701"/>
      </left>
      <right style="medium">
        <color theme="8" tint="-0.24994659260841701"/>
      </right>
      <top/>
      <bottom/>
      <diagonal/>
    </border>
    <border>
      <left style="medium">
        <color theme="8" tint="-0.24994659260841701"/>
      </left>
      <right style="medium">
        <color theme="8" tint="-0.24994659260841701"/>
      </right>
      <top/>
      <bottom style="medium">
        <color theme="8" tint="-0.2499465926084170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47">
    <xf numFmtId="0" fontId="0" fillId="0" borderId="0" xfId="0"/>
    <xf numFmtId="0" fontId="3" fillId="0" borderId="0" xfId="0" applyFont="1"/>
    <xf numFmtId="0" fontId="5" fillId="0" borderId="0" xfId="0" applyFont="1"/>
    <xf numFmtId="0" fontId="3" fillId="0" borderId="0" xfId="0" applyFont="1" applyAlignment="1">
      <alignment horizontal="left" inden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/>
    </xf>
    <xf numFmtId="167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4" fillId="0" borderId="0" xfId="0" applyFont="1" applyAlignment="1">
      <alignment vertical="center" wrapText="1"/>
    </xf>
    <xf numFmtId="0" fontId="8" fillId="4" borderId="6" xfId="0" applyFont="1" applyFill="1" applyBorder="1" applyAlignment="1">
      <alignment horizontal="left" vertical="center"/>
    </xf>
    <xf numFmtId="0" fontId="9" fillId="2" borderId="7" xfId="2" applyFont="1" applyFill="1" applyBorder="1" applyAlignment="1">
      <alignment horizontal="left" vertical="center" indent="2"/>
    </xf>
    <xf numFmtId="0" fontId="9" fillId="3" borderId="8" xfId="2" applyFont="1" applyFill="1" applyBorder="1" applyAlignment="1">
      <alignment horizontal="left" vertical="center" indent="2"/>
    </xf>
    <xf numFmtId="0" fontId="9" fillId="3" borderId="8" xfId="2" applyFont="1" applyFill="1" applyBorder="1" applyAlignment="1">
      <alignment horizontal="left" vertical="center" wrapText="1" indent="2"/>
    </xf>
    <xf numFmtId="0" fontId="10" fillId="0" borderId="0" xfId="0" applyFont="1" applyAlignment="1">
      <alignment horizontal="left" vertical="center" indent="2"/>
    </xf>
    <xf numFmtId="0" fontId="3" fillId="0" borderId="0" xfId="0" applyFont="1" applyProtection="1">
      <protection locked="0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left" vertical="top" wrapText="1" indent="1"/>
    </xf>
    <xf numFmtId="0" fontId="13" fillId="0" borderId="0" xfId="0" applyFont="1"/>
    <xf numFmtId="0" fontId="13" fillId="0" borderId="3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167" fontId="13" fillId="0" borderId="4" xfId="0" applyNumberFormat="1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13" fillId="0" borderId="0" xfId="0" applyFont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11" fillId="0" borderId="0" xfId="0" applyFont="1"/>
    <xf numFmtId="169" fontId="14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2" fontId="14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/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 indent="1"/>
    </xf>
    <xf numFmtId="0" fontId="13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68" fontId="13" fillId="0" borderId="0" xfId="0" applyNumberFormat="1" applyFont="1" applyAlignment="1">
      <alignment horizontal="center" vertical="center"/>
    </xf>
    <xf numFmtId="0" fontId="14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center"/>
    </xf>
    <xf numFmtId="165" fontId="18" fillId="0" borderId="1" xfId="1" applyNumberFormat="1" applyFont="1" applyFill="1" applyBorder="1" applyAlignment="1" applyProtection="1">
      <alignment horizontal="center"/>
      <protection locked="0"/>
    </xf>
    <xf numFmtId="2" fontId="18" fillId="0" borderId="13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top" wrapText="1"/>
    </xf>
    <xf numFmtId="169" fontId="14" fillId="0" borderId="1" xfId="0" applyNumberFormat="1" applyFont="1" applyBorder="1" applyAlignment="1" applyProtection="1">
      <alignment horizontal="center" vertical="center"/>
      <protection locked="0"/>
    </xf>
    <xf numFmtId="165" fontId="18" fillId="0" borderId="1" xfId="1" applyNumberFormat="1" applyFont="1" applyFill="1" applyBorder="1" applyAlignment="1" applyProtection="1">
      <alignment horizontal="center"/>
    </xf>
    <xf numFmtId="0" fontId="16" fillId="0" borderId="0" xfId="0" applyFont="1" applyAlignment="1">
      <alignment horizontal="left" vertical="center"/>
    </xf>
    <xf numFmtId="0" fontId="0" fillId="5" borderId="0" xfId="0" applyFill="1"/>
    <xf numFmtId="0" fontId="24" fillId="5" borderId="0" xfId="0" applyFont="1" applyFill="1" applyAlignment="1">
      <alignment horizontal="left" vertical="center"/>
    </xf>
    <xf numFmtId="0" fontId="13" fillId="5" borderId="0" xfId="0" applyFont="1" applyFill="1"/>
    <xf numFmtId="2" fontId="13" fillId="5" borderId="15" xfId="0" applyNumberFormat="1" applyFont="1" applyFill="1" applyBorder="1" applyAlignment="1">
      <alignment horizontal="center" vertical="center"/>
    </xf>
    <xf numFmtId="2" fontId="26" fillId="5" borderId="1" xfId="0" applyNumberFormat="1" applyFont="1" applyFill="1" applyBorder="1" applyAlignment="1" applyProtection="1">
      <alignment horizontal="center" vertical="center"/>
      <protection locked="0"/>
    </xf>
    <xf numFmtId="2" fontId="13" fillId="5" borderId="1" xfId="0" applyNumberFormat="1" applyFont="1" applyFill="1" applyBorder="1" applyAlignment="1">
      <alignment horizontal="center" vertical="center"/>
    </xf>
    <xf numFmtId="170" fontId="26" fillId="5" borderId="1" xfId="0" applyNumberFormat="1" applyFont="1" applyFill="1" applyBorder="1" applyAlignment="1" applyProtection="1">
      <alignment horizontal="center" vertical="center"/>
      <protection locked="0"/>
    </xf>
    <xf numFmtId="0" fontId="9" fillId="3" borderId="9" xfId="2" applyFont="1" applyFill="1" applyBorder="1" applyAlignment="1">
      <alignment horizontal="left" vertical="center" indent="2"/>
    </xf>
    <xf numFmtId="2" fontId="18" fillId="5" borderId="1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2" fontId="13" fillId="5" borderId="1" xfId="3" applyNumberFormat="1" applyFont="1" applyFill="1" applyBorder="1" applyAlignment="1" applyProtection="1">
      <alignment horizontal="center" vertical="center"/>
    </xf>
    <xf numFmtId="2" fontId="16" fillId="5" borderId="1" xfId="0" applyNumberFormat="1" applyFont="1" applyFill="1" applyBorder="1" applyAlignment="1">
      <alignment horizontal="center" vertical="center"/>
    </xf>
    <xf numFmtId="0" fontId="29" fillId="0" borderId="0" xfId="0" applyFont="1"/>
    <xf numFmtId="0" fontId="14" fillId="0" borderId="13" xfId="0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 wrapText="1"/>
    </xf>
    <xf numFmtId="1" fontId="30" fillId="5" borderId="1" xfId="0" applyNumberFormat="1" applyFont="1" applyFill="1" applyBorder="1" applyAlignment="1">
      <alignment horizontal="center" vertical="center"/>
    </xf>
    <xf numFmtId="172" fontId="18" fillId="5" borderId="1" xfId="0" applyNumberFormat="1" applyFont="1" applyFill="1" applyBorder="1" applyAlignment="1">
      <alignment horizontal="center" vertical="center"/>
    </xf>
    <xf numFmtId="173" fontId="26" fillId="5" borderId="1" xfId="0" applyNumberFormat="1" applyFont="1" applyFill="1" applyBorder="1" applyAlignment="1" applyProtection="1">
      <alignment horizontal="center" vertical="center"/>
      <protection locked="0"/>
    </xf>
    <xf numFmtId="173" fontId="18" fillId="5" borderId="1" xfId="0" applyNumberFormat="1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 wrapText="1"/>
    </xf>
    <xf numFmtId="0" fontId="26" fillId="5" borderId="0" xfId="0" applyFont="1" applyFill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13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 applyProtection="1">
      <alignment horizontal="center" vertical="center"/>
      <protection locked="0"/>
    </xf>
    <xf numFmtId="2" fontId="1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2" fillId="0" borderId="1" xfId="0" applyNumberFormat="1" applyFont="1" applyBorder="1" applyAlignment="1">
      <alignment horizontal="center" vertical="center"/>
    </xf>
    <xf numFmtId="0" fontId="13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0" fillId="7" borderId="1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3" fillId="0" borderId="1" xfId="0" applyNumberFormat="1" applyFont="1" applyBorder="1" applyAlignment="1">
      <alignment horizontal="center" vertical="center"/>
    </xf>
    <xf numFmtId="2" fontId="20" fillId="0" borderId="1" xfId="0" applyNumberFormat="1" applyFont="1" applyBorder="1" applyAlignment="1">
      <alignment horizontal="center" vertical="center"/>
    </xf>
    <xf numFmtId="2" fontId="18" fillId="0" borderId="0" xfId="0" applyNumberFormat="1" applyFont="1" applyAlignment="1" applyProtection="1">
      <alignment horizontal="center" vertical="center"/>
      <protection locked="0"/>
    </xf>
    <xf numFmtId="173" fontId="18" fillId="5" borderId="1" xfId="0" applyNumberFormat="1" applyFont="1" applyFill="1" applyBorder="1" applyAlignment="1" applyProtection="1">
      <alignment horizontal="center" vertical="center"/>
      <protection locked="0"/>
    </xf>
    <xf numFmtId="172" fontId="18" fillId="5" borderId="1" xfId="0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Border="1"/>
    <xf numFmtId="0" fontId="12" fillId="0" borderId="1" xfId="0" applyFont="1" applyBorder="1" applyAlignment="1">
      <alignment vertical="center"/>
    </xf>
    <xf numFmtId="1" fontId="18" fillId="5" borderId="1" xfId="0" applyNumberFormat="1" applyFont="1" applyFill="1" applyBorder="1" applyAlignment="1">
      <alignment horizontal="center" vertical="center"/>
    </xf>
    <xf numFmtId="166" fontId="18" fillId="5" borderId="1" xfId="0" applyNumberFormat="1" applyFont="1" applyFill="1" applyBorder="1" applyAlignment="1">
      <alignment horizontal="center" vertical="center"/>
    </xf>
    <xf numFmtId="174" fontId="0" fillId="0" borderId="0" xfId="0" applyNumberFormat="1"/>
    <xf numFmtId="0" fontId="3" fillId="0" borderId="0" xfId="0" applyFont="1" applyAlignment="1">
      <alignment horizontal="center" vertical="center"/>
    </xf>
    <xf numFmtId="9" fontId="30" fillId="5" borderId="1" xfId="3" applyFont="1" applyFill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right"/>
    </xf>
    <xf numFmtId="0" fontId="11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top" wrapText="1"/>
    </xf>
    <xf numFmtId="0" fontId="13" fillId="0" borderId="0" xfId="0" applyFont="1" applyAlignment="1">
      <alignment horizontal="left" vertical="top" wrapText="1" indent="1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indent="1"/>
    </xf>
    <xf numFmtId="0" fontId="13" fillId="0" borderId="2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left" vertical="top" wrapText="1" indent="1"/>
    </xf>
    <xf numFmtId="0" fontId="12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center" wrapText="1" indent="1"/>
    </xf>
    <xf numFmtId="0" fontId="0" fillId="0" borderId="0" xfId="0" applyAlignment="1">
      <alignment horizontal="left" vertical="center" wrapText="1" indent="1"/>
    </xf>
    <xf numFmtId="0" fontId="13" fillId="0" borderId="3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4" fillId="0" borderId="12" xfId="0" applyFont="1" applyBorder="1" applyAlignment="1" applyProtection="1">
      <alignment horizontal="center" vertical="center"/>
      <protection locked="0"/>
    </xf>
    <xf numFmtId="0" fontId="14" fillId="0" borderId="3" xfId="0" applyFont="1" applyBorder="1" applyAlignment="1" applyProtection="1">
      <alignment horizontal="center" vertical="center"/>
      <protection locked="0"/>
    </xf>
    <xf numFmtId="49" fontId="14" fillId="0" borderId="12" xfId="0" applyNumberFormat="1" applyFont="1" applyBorder="1" applyAlignment="1" applyProtection="1">
      <alignment horizontal="center" vertical="center"/>
      <protection locked="0"/>
    </xf>
    <xf numFmtId="49" fontId="14" fillId="0" borderId="3" xfId="0" applyNumberFormat="1" applyFont="1" applyBorder="1" applyAlignment="1" applyProtection="1">
      <alignment horizontal="center" vertical="center"/>
      <protection locked="0"/>
    </xf>
    <xf numFmtId="49" fontId="14" fillId="0" borderId="14" xfId="0" applyNumberFormat="1" applyFont="1" applyBorder="1" applyAlignment="1" applyProtection="1">
      <alignment horizontal="center" vertical="center"/>
      <protection locked="0"/>
    </xf>
    <xf numFmtId="0" fontId="14" fillId="0" borderId="14" xfId="0" applyFont="1" applyBorder="1" applyAlignment="1" applyProtection="1">
      <alignment horizontal="center" vertical="center"/>
      <protection locked="0"/>
    </xf>
    <xf numFmtId="15" fontId="14" fillId="0" borderId="12" xfId="0" applyNumberFormat="1" applyFont="1" applyBorder="1" applyAlignment="1" applyProtection="1">
      <alignment horizontal="center" vertical="center"/>
      <protection locked="0"/>
    </xf>
    <xf numFmtId="15" fontId="14" fillId="0" borderId="14" xfId="0" applyNumberFormat="1" applyFont="1" applyBorder="1" applyAlignment="1" applyProtection="1">
      <alignment horizontal="center" vertical="center"/>
      <protection locked="0"/>
    </xf>
    <xf numFmtId="2" fontId="13" fillId="5" borderId="15" xfId="0" applyNumberFormat="1" applyFont="1" applyFill="1" applyBorder="1" applyAlignment="1">
      <alignment horizontal="center" vertical="center"/>
    </xf>
    <xf numFmtId="0" fontId="13" fillId="5" borderId="16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28" fillId="5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5" borderId="15" xfId="0" applyFont="1" applyFill="1" applyBorder="1" applyAlignment="1">
      <alignment horizontal="center" vertical="center" wrapText="1"/>
    </xf>
    <xf numFmtId="0" fontId="12" fillId="5" borderId="16" xfId="0" applyFont="1" applyFill="1" applyBorder="1" applyAlignment="1">
      <alignment horizontal="center" vertical="center" wrapText="1"/>
    </xf>
    <xf numFmtId="2" fontId="13" fillId="5" borderId="1" xfId="0" applyNumberFormat="1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171" fontId="18" fillId="5" borderId="1" xfId="0" applyNumberFormat="1" applyFont="1" applyFill="1" applyBorder="1" applyAlignment="1" applyProtection="1">
      <alignment horizontal="center" vertical="center"/>
      <protection locked="0"/>
    </xf>
    <xf numFmtId="0" fontId="12" fillId="5" borderId="1" xfId="0" applyFont="1" applyFill="1" applyBorder="1" applyAlignment="1">
      <alignment horizontal="center" vertical="justify"/>
    </xf>
    <xf numFmtId="0" fontId="27" fillId="5" borderId="15" xfId="0" applyFont="1" applyFill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2" fillId="5" borderId="15" xfId="0" applyFont="1" applyFill="1" applyBorder="1" applyAlignment="1">
      <alignment horizontal="center" vertical="center"/>
    </xf>
    <xf numFmtId="2" fontId="13" fillId="5" borderId="16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0" fontId="12" fillId="5" borderId="1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33CC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 b="1"/>
              <a:t>Espectro de Diseño (Sin Modificar)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EE!$S$5:$S$505</c:f>
              <c:strCache>
                <c:ptCount val="501"/>
                <c:pt idx="0">
                  <c:v>0.020 </c:v>
                </c:pt>
                <c:pt idx="1">
                  <c:v>0.022 </c:v>
                </c:pt>
                <c:pt idx="2">
                  <c:v>0.025 </c:v>
                </c:pt>
                <c:pt idx="3">
                  <c:v>0.027 </c:v>
                </c:pt>
                <c:pt idx="4">
                  <c:v>0.029 </c:v>
                </c:pt>
                <c:pt idx="5">
                  <c:v>0.032 </c:v>
                </c:pt>
                <c:pt idx="6">
                  <c:v>0.034 </c:v>
                </c:pt>
                <c:pt idx="7">
                  <c:v>0.037 </c:v>
                </c:pt>
                <c:pt idx="8">
                  <c:v>0.039 </c:v>
                </c:pt>
                <c:pt idx="9">
                  <c:v>0.041 </c:v>
                </c:pt>
                <c:pt idx="10">
                  <c:v>0.044 </c:v>
                </c:pt>
                <c:pt idx="11">
                  <c:v>0.046 </c:v>
                </c:pt>
                <c:pt idx="12">
                  <c:v>0.048 </c:v>
                </c:pt>
                <c:pt idx="13">
                  <c:v>0.050 </c:v>
                </c:pt>
                <c:pt idx="14">
                  <c:v>0.050 </c:v>
                </c:pt>
                <c:pt idx="15">
                  <c:v>0.050 </c:v>
                </c:pt>
                <c:pt idx="16">
                  <c:v>0.050 </c:v>
                </c:pt>
                <c:pt idx="17">
                  <c:v>0.050 </c:v>
                </c:pt>
                <c:pt idx="18">
                  <c:v>0.050 </c:v>
                </c:pt>
                <c:pt idx="19">
                  <c:v>0.050 </c:v>
                </c:pt>
                <c:pt idx="20">
                  <c:v>0.050 </c:v>
                </c:pt>
                <c:pt idx="21">
                  <c:v>0.050 </c:v>
                </c:pt>
                <c:pt idx="22">
                  <c:v>0.050 </c:v>
                </c:pt>
                <c:pt idx="23">
                  <c:v>0.050 </c:v>
                </c:pt>
                <c:pt idx="24">
                  <c:v>0.050 </c:v>
                </c:pt>
                <c:pt idx="25">
                  <c:v>0.050 </c:v>
                </c:pt>
                <c:pt idx="26">
                  <c:v>0.050 </c:v>
                </c:pt>
                <c:pt idx="27">
                  <c:v>0.050 </c:v>
                </c:pt>
                <c:pt idx="28">
                  <c:v>0.050 </c:v>
                </c:pt>
                <c:pt idx="29">
                  <c:v>0.050 </c:v>
                </c:pt>
                <c:pt idx="30">
                  <c:v>0.050 </c:v>
                </c:pt>
                <c:pt idx="31">
                  <c:v>0.050 </c:v>
                </c:pt>
                <c:pt idx="32">
                  <c:v>0.050 </c:v>
                </c:pt>
                <c:pt idx="33">
                  <c:v>0.050 </c:v>
                </c:pt>
                <c:pt idx="34">
                  <c:v>0.050 </c:v>
                </c:pt>
                <c:pt idx="35">
                  <c:v>0.050 </c:v>
                </c:pt>
                <c:pt idx="36">
                  <c:v>0.050 </c:v>
                </c:pt>
                <c:pt idx="37">
                  <c:v>0.050 </c:v>
                </c:pt>
                <c:pt idx="38">
                  <c:v>0.050 </c:v>
                </c:pt>
                <c:pt idx="39">
                  <c:v>0.050 </c:v>
                </c:pt>
                <c:pt idx="40">
                  <c:v>0.050 </c:v>
                </c:pt>
                <c:pt idx="41">
                  <c:v>0.050 </c:v>
                </c:pt>
                <c:pt idx="42">
                  <c:v>0.050 </c:v>
                </c:pt>
                <c:pt idx="43">
                  <c:v>0.050 </c:v>
                </c:pt>
                <c:pt idx="44">
                  <c:v>0.050 </c:v>
                </c:pt>
                <c:pt idx="45">
                  <c:v>0.050 </c:v>
                </c:pt>
                <c:pt idx="46">
                  <c:v>0.050 </c:v>
                </c:pt>
                <c:pt idx="47">
                  <c:v>0.050 </c:v>
                </c:pt>
                <c:pt idx="48">
                  <c:v>0.050 </c:v>
                </c:pt>
                <c:pt idx="49">
                  <c:v>0.050 </c:v>
                </c:pt>
                <c:pt idx="50">
                  <c:v>0.050 </c:v>
                </c:pt>
                <c:pt idx="51">
                  <c:v>0.050 </c:v>
                </c:pt>
                <c:pt idx="52">
                  <c:v>0.050 </c:v>
                </c:pt>
                <c:pt idx="53">
                  <c:v>0.050 </c:v>
                </c:pt>
                <c:pt idx="54">
                  <c:v>0.050 </c:v>
                </c:pt>
                <c:pt idx="55">
                  <c:v>0.050 </c:v>
                </c:pt>
                <c:pt idx="56">
                  <c:v>0.050 </c:v>
                </c:pt>
                <c:pt idx="57">
                  <c:v>0.050 </c:v>
                </c:pt>
                <c:pt idx="58">
                  <c:v>0.050 </c:v>
                </c:pt>
                <c:pt idx="59">
                  <c:v>0.050 </c:v>
                </c:pt>
                <c:pt idx="60">
                  <c:v>0.050 </c:v>
                </c:pt>
                <c:pt idx="61">
                  <c:v>0.050 </c:v>
                </c:pt>
                <c:pt idx="62">
                  <c:v>0.050 </c:v>
                </c:pt>
                <c:pt idx="63">
                  <c:v>0.050 </c:v>
                </c:pt>
                <c:pt idx="64">
                  <c:v>0.050 </c:v>
                </c:pt>
                <c:pt idx="65">
                  <c:v>0.049 </c:v>
                </c:pt>
                <c:pt idx="66">
                  <c:v>0.048 </c:v>
                </c:pt>
                <c:pt idx="67">
                  <c:v>0.048 </c:v>
                </c:pt>
                <c:pt idx="68">
                  <c:v>0.047 </c:v>
                </c:pt>
                <c:pt idx="69">
                  <c:v>0.046 </c:v>
                </c:pt>
                <c:pt idx="70">
                  <c:v>0.046 </c:v>
                </c:pt>
                <c:pt idx="71">
                  <c:v>0.045 </c:v>
                </c:pt>
                <c:pt idx="72">
                  <c:v>0.044 </c:v>
                </c:pt>
                <c:pt idx="73">
                  <c:v>0.044 </c:v>
                </c:pt>
                <c:pt idx="74">
                  <c:v>0.043 </c:v>
                </c:pt>
                <c:pt idx="75">
                  <c:v>0.043 </c:v>
                </c:pt>
                <c:pt idx="76">
                  <c:v>0.042 </c:v>
                </c:pt>
                <c:pt idx="77">
                  <c:v>0.042 </c:v>
                </c:pt>
                <c:pt idx="78">
                  <c:v>0.041 </c:v>
                </c:pt>
                <c:pt idx="79">
                  <c:v>0.041 </c:v>
                </c:pt>
                <c:pt idx="80">
                  <c:v>0.040 </c:v>
                </c:pt>
                <c:pt idx="81">
                  <c:v>0.040 </c:v>
                </c:pt>
                <c:pt idx="82">
                  <c:v>0.039 </c:v>
                </c:pt>
                <c:pt idx="83">
                  <c:v>0.039 </c:v>
                </c:pt>
                <c:pt idx="84">
                  <c:v>0.038 </c:v>
                </c:pt>
                <c:pt idx="85">
                  <c:v>0.038 </c:v>
                </c:pt>
                <c:pt idx="86">
                  <c:v>0.037 </c:v>
                </c:pt>
                <c:pt idx="87">
                  <c:v>0.037 </c:v>
                </c:pt>
                <c:pt idx="88">
                  <c:v>0.036 </c:v>
                </c:pt>
                <c:pt idx="89">
                  <c:v>0.036 </c:v>
                </c:pt>
                <c:pt idx="90">
                  <c:v>0.036 </c:v>
                </c:pt>
                <c:pt idx="91">
                  <c:v>0.035 </c:v>
                </c:pt>
                <c:pt idx="92">
                  <c:v>0.035 </c:v>
                </c:pt>
                <c:pt idx="93">
                  <c:v>0.034 </c:v>
                </c:pt>
                <c:pt idx="94">
                  <c:v>0.034 </c:v>
                </c:pt>
                <c:pt idx="95">
                  <c:v>0.034 </c:v>
                </c:pt>
                <c:pt idx="96">
                  <c:v>0.033 </c:v>
                </c:pt>
                <c:pt idx="97">
                  <c:v>0.033 </c:v>
                </c:pt>
                <c:pt idx="98">
                  <c:v>0.033 </c:v>
                </c:pt>
                <c:pt idx="99">
                  <c:v>0.032 </c:v>
                </c:pt>
                <c:pt idx="100">
                  <c:v>0.032 </c:v>
                </c:pt>
                <c:pt idx="101">
                  <c:v>0.032 </c:v>
                </c:pt>
                <c:pt idx="102">
                  <c:v>0.031 </c:v>
                </c:pt>
                <c:pt idx="103">
                  <c:v>0.031 </c:v>
                </c:pt>
                <c:pt idx="104">
                  <c:v>0.031 </c:v>
                </c:pt>
                <c:pt idx="105">
                  <c:v>0.030 </c:v>
                </c:pt>
                <c:pt idx="106">
                  <c:v>0.030 </c:v>
                </c:pt>
                <c:pt idx="107">
                  <c:v>0.030 </c:v>
                </c:pt>
                <c:pt idx="108">
                  <c:v>0.030 </c:v>
                </c:pt>
                <c:pt idx="109">
                  <c:v>0.029 </c:v>
                </c:pt>
                <c:pt idx="110">
                  <c:v>0.029 </c:v>
                </c:pt>
                <c:pt idx="111">
                  <c:v>0.029 </c:v>
                </c:pt>
                <c:pt idx="112">
                  <c:v>0.029 </c:v>
                </c:pt>
                <c:pt idx="113">
                  <c:v>0.028 </c:v>
                </c:pt>
                <c:pt idx="114">
                  <c:v>0.028 </c:v>
                </c:pt>
                <c:pt idx="115">
                  <c:v>0.028 </c:v>
                </c:pt>
                <c:pt idx="116">
                  <c:v>0.028 </c:v>
                </c:pt>
                <c:pt idx="117">
                  <c:v>0.027 </c:v>
                </c:pt>
                <c:pt idx="118">
                  <c:v>0.027 </c:v>
                </c:pt>
                <c:pt idx="119">
                  <c:v>0.027 </c:v>
                </c:pt>
                <c:pt idx="120">
                  <c:v>0.027 </c:v>
                </c:pt>
                <c:pt idx="121">
                  <c:v>0.026 </c:v>
                </c:pt>
                <c:pt idx="122">
                  <c:v>0.026 </c:v>
                </c:pt>
                <c:pt idx="123">
                  <c:v>0.026 </c:v>
                </c:pt>
                <c:pt idx="124">
                  <c:v>0.026 </c:v>
                </c:pt>
                <c:pt idx="125">
                  <c:v>0.026 </c:v>
                </c:pt>
                <c:pt idx="126">
                  <c:v>0.025 </c:v>
                </c:pt>
                <c:pt idx="127">
                  <c:v>0.025 </c:v>
                </c:pt>
                <c:pt idx="128">
                  <c:v>0.025 </c:v>
                </c:pt>
                <c:pt idx="129">
                  <c:v>0.025 </c:v>
                </c:pt>
                <c:pt idx="130">
                  <c:v>0.025 </c:v>
                </c:pt>
                <c:pt idx="131">
                  <c:v>0.024 </c:v>
                </c:pt>
                <c:pt idx="132">
                  <c:v>0.024 </c:v>
                </c:pt>
                <c:pt idx="133">
                  <c:v>0.024 </c:v>
                </c:pt>
                <c:pt idx="134">
                  <c:v>0.024 </c:v>
                </c:pt>
                <c:pt idx="135">
                  <c:v>0.024 </c:v>
                </c:pt>
                <c:pt idx="136">
                  <c:v>0.024 </c:v>
                </c:pt>
                <c:pt idx="137">
                  <c:v>0.023 </c:v>
                </c:pt>
                <c:pt idx="138">
                  <c:v>0.023 </c:v>
                </c:pt>
                <c:pt idx="139">
                  <c:v>0.023 </c:v>
                </c:pt>
                <c:pt idx="140">
                  <c:v>0.023 </c:v>
                </c:pt>
                <c:pt idx="141">
                  <c:v>0.023 </c:v>
                </c:pt>
                <c:pt idx="142">
                  <c:v>0.023 </c:v>
                </c:pt>
                <c:pt idx="143">
                  <c:v>0.022 </c:v>
                </c:pt>
                <c:pt idx="144">
                  <c:v>0.022 </c:v>
                </c:pt>
                <c:pt idx="145">
                  <c:v>0.022 </c:v>
                </c:pt>
                <c:pt idx="146">
                  <c:v>0.022 </c:v>
                </c:pt>
                <c:pt idx="147">
                  <c:v>0.022 </c:v>
                </c:pt>
                <c:pt idx="148">
                  <c:v>0.022 </c:v>
                </c:pt>
                <c:pt idx="149">
                  <c:v>0.021 </c:v>
                </c:pt>
                <c:pt idx="150">
                  <c:v>0.021 </c:v>
                </c:pt>
                <c:pt idx="151">
                  <c:v>0.021 </c:v>
                </c:pt>
                <c:pt idx="152">
                  <c:v>0.021 </c:v>
                </c:pt>
                <c:pt idx="153">
                  <c:v>0.021 </c:v>
                </c:pt>
                <c:pt idx="154">
                  <c:v>0.021 </c:v>
                </c:pt>
                <c:pt idx="155">
                  <c:v>0.021 </c:v>
                </c:pt>
                <c:pt idx="156">
                  <c:v>0.021 </c:v>
                </c:pt>
                <c:pt idx="157">
                  <c:v>0.020 </c:v>
                </c:pt>
                <c:pt idx="158">
                  <c:v>0.020 </c:v>
                </c:pt>
                <c:pt idx="159">
                  <c:v>0.020 </c:v>
                </c:pt>
                <c:pt idx="160">
                  <c:v>0.020 </c:v>
                </c:pt>
                <c:pt idx="161">
                  <c:v>0.020 </c:v>
                </c:pt>
                <c:pt idx="162">
                  <c:v>0.020 </c:v>
                </c:pt>
                <c:pt idx="163">
                  <c:v>0.020 </c:v>
                </c:pt>
                <c:pt idx="164">
                  <c:v>0.020 </c:v>
                </c:pt>
                <c:pt idx="165">
                  <c:v>0.019 </c:v>
                </c:pt>
                <c:pt idx="166">
                  <c:v>0.019 </c:v>
                </c:pt>
                <c:pt idx="167">
                  <c:v>0.019 </c:v>
                </c:pt>
                <c:pt idx="168">
                  <c:v>0.019 </c:v>
                </c:pt>
                <c:pt idx="169">
                  <c:v>0.019 </c:v>
                </c:pt>
                <c:pt idx="170">
                  <c:v>0.019 </c:v>
                </c:pt>
                <c:pt idx="171">
                  <c:v>0.019 </c:v>
                </c:pt>
                <c:pt idx="172">
                  <c:v>0.019 </c:v>
                </c:pt>
                <c:pt idx="173">
                  <c:v>0.018 </c:v>
                </c:pt>
                <c:pt idx="174">
                  <c:v>0.018 </c:v>
                </c:pt>
                <c:pt idx="175">
                  <c:v>0.018 </c:v>
                </c:pt>
                <c:pt idx="176">
                  <c:v>0.018 </c:v>
                </c:pt>
                <c:pt idx="177">
                  <c:v>0.018 </c:v>
                </c:pt>
                <c:pt idx="178">
                  <c:v>0.018 </c:v>
                </c:pt>
                <c:pt idx="179">
                  <c:v>0.018 </c:v>
                </c:pt>
                <c:pt idx="180">
                  <c:v>0.018 </c:v>
                </c:pt>
                <c:pt idx="181">
                  <c:v>0.018 </c:v>
                </c:pt>
                <c:pt idx="182">
                  <c:v>0.018 </c:v>
                </c:pt>
                <c:pt idx="183">
                  <c:v>0.017 </c:v>
                </c:pt>
                <c:pt idx="184">
                  <c:v>0.017 </c:v>
                </c:pt>
                <c:pt idx="185">
                  <c:v>0.017 </c:v>
                </c:pt>
                <c:pt idx="186">
                  <c:v>0.017 </c:v>
                </c:pt>
                <c:pt idx="187">
                  <c:v>0.017 </c:v>
                </c:pt>
                <c:pt idx="188">
                  <c:v>0.017 </c:v>
                </c:pt>
                <c:pt idx="189">
                  <c:v>0.017 </c:v>
                </c:pt>
                <c:pt idx="190">
                  <c:v>0.017 </c:v>
                </c:pt>
                <c:pt idx="191">
                  <c:v>0.017 </c:v>
                </c:pt>
                <c:pt idx="192">
                  <c:v>0.017 </c:v>
                </c:pt>
                <c:pt idx="193">
                  <c:v>0.017 </c:v>
                </c:pt>
                <c:pt idx="194">
                  <c:v>0.016 </c:v>
                </c:pt>
                <c:pt idx="195">
                  <c:v>0.016 </c:v>
                </c:pt>
                <c:pt idx="196">
                  <c:v>0.016 </c:v>
                </c:pt>
                <c:pt idx="197">
                  <c:v>0.016 </c:v>
                </c:pt>
                <c:pt idx="198">
                  <c:v>0.016 </c:v>
                </c:pt>
                <c:pt idx="199">
                  <c:v>0.016 </c:v>
                </c:pt>
                <c:pt idx="200">
                  <c:v>0.016 </c:v>
                </c:pt>
                <c:pt idx="201">
                  <c:v>0.016 </c:v>
                </c:pt>
                <c:pt idx="202">
                  <c:v>0.016 </c:v>
                </c:pt>
                <c:pt idx="203">
                  <c:v>0.016 </c:v>
                </c:pt>
                <c:pt idx="204">
                  <c:v>0.016 </c:v>
                </c:pt>
                <c:pt idx="205">
                  <c:v>0.016 </c:v>
                </c:pt>
                <c:pt idx="206">
                  <c:v>0.016 </c:v>
                </c:pt>
                <c:pt idx="207">
                  <c:v>0.015 </c:v>
                </c:pt>
                <c:pt idx="208">
                  <c:v>0.015 </c:v>
                </c:pt>
                <c:pt idx="209">
                  <c:v>0.015 </c:v>
                </c:pt>
                <c:pt idx="210">
                  <c:v>0.015 </c:v>
                </c:pt>
                <c:pt idx="211">
                  <c:v>0.015 </c:v>
                </c:pt>
                <c:pt idx="212">
                  <c:v>0.015 </c:v>
                </c:pt>
                <c:pt idx="213">
                  <c:v>0.015 </c:v>
                </c:pt>
                <c:pt idx="214">
                  <c:v>0.015 </c:v>
                </c:pt>
                <c:pt idx="215">
                  <c:v>0.015 </c:v>
                </c:pt>
                <c:pt idx="216">
                  <c:v>0.015 </c:v>
                </c:pt>
                <c:pt idx="217">
                  <c:v>0.015 </c:v>
                </c:pt>
                <c:pt idx="218">
                  <c:v>0.015 </c:v>
                </c:pt>
                <c:pt idx="219">
                  <c:v>0.015 </c:v>
                </c:pt>
                <c:pt idx="220">
                  <c:v>0.015 </c:v>
                </c:pt>
                <c:pt idx="221">
                  <c:v>0.014 </c:v>
                </c:pt>
                <c:pt idx="222">
                  <c:v>0.014 </c:v>
                </c:pt>
                <c:pt idx="223">
                  <c:v>0.014 </c:v>
                </c:pt>
                <c:pt idx="224">
                  <c:v>0.014 </c:v>
                </c:pt>
                <c:pt idx="225">
                  <c:v>0.014 </c:v>
                </c:pt>
                <c:pt idx="226">
                  <c:v>0.014 </c:v>
                </c:pt>
                <c:pt idx="227">
                  <c:v>0.014 </c:v>
                </c:pt>
                <c:pt idx="228">
                  <c:v>0.014 </c:v>
                </c:pt>
                <c:pt idx="229">
                  <c:v>0.014 </c:v>
                </c:pt>
                <c:pt idx="230">
                  <c:v>0.014 </c:v>
                </c:pt>
                <c:pt idx="231">
                  <c:v>0.014 </c:v>
                </c:pt>
                <c:pt idx="232">
                  <c:v>0.014 </c:v>
                </c:pt>
                <c:pt idx="233">
                  <c:v>0.014 </c:v>
                </c:pt>
                <c:pt idx="234">
                  <c:v>0.014 </c:v>
                </c:pt>
                <c:pt idx="235">
                  <c:v>0.014 </c:v>
                </c:pt>
                <c:pt idx="236">
                  <c:v>0.014 </c:v>
                </c:pt>
                <c:pt idx="237">
                  <c:v>0.014 </c:v>
                </c:pt>
                <c:pt idx="238">
                  <c:v>0.013 </c:v>
                </c:pt>
                <c:pt idx="239">
                  <c:v>0.013 </c:v>
                </c:pt>
                <c:pt idx="240">
                  <c:v>0.013 </c:v>
                </c:pt>
                <c:pt idx="241">
                  <c:v>0.013 </c:v>
                </c:pt>
                <c:pt idx="242">
                  <c:v>0.013 </c:v>
                </c:pt>
                <c:pt idx="243">
                  <c:v>0.013 </c:v>
                </c:pt>
                <c:pt idx="244">
                  <c:v>0.013 </c:v>
                </c:pt>
                <c:pt idx="245">
                  <c:v>0.013 </c:v>
                </c:pt>
                <c:pt idx="246">
                  <c:v>0.013 </c:v>
                </c:pt>
                <c:pt idx="247">
                  <c:v>0.013 </c:v>
                </c:pt>
                <c:pt idx="248">
                  <c:v>0.013 </c:v>
                </c:pt>
                <c:pt idx="249">
                  <c:v>0.013 </c:v>
                </c:pt>
                <c:pt idx="250">
                  <c:v>0.013 </c:v>
                </c:pt>
                <c:pt idx="251">
                  <c:v>0.013 </c:v>
                </c:pt>
                <c:pt idx="252">
                  <c:v>0.013 </c:v>
                </c:pt>
                <c:pt idx="253">
                  <c:v>0.013 </c:v>
                </c:pt>
                <c:pt idx="254">
                  <c:v>0.013 </c:v>
                </c:pt>
                <c:pt idx="255">
                  <c:v>0.013 </c:v>
                </c:pt>
                <c:pt idx="256">
                  <c:v>0.013 </c:v>
                </c:pt>
                <c:pt idx="257">
                  <c:v>0.012 </c:v>
                </c:pt>
                <c:pt idx="258">
                  <c:v>0.012 </c:v>
                </c:pt>
                <c:pt idx="259">
                  <c:v>0.012 </c:v>
                </c:pt>
                <c:pt idx="260">
                  <c:v>0.012 </c:v>
                </c:pt>
                <c:pt idx="261">
                  <c:v>0.012 </c:v>
                </c:pt>
                <c:pt idx="262">
                  <c:v>0.012 </c:v>
                </c:pt>
                <c:pt idx="263">
                  <c:v>0.012 </c:v>
                </c:pt>
                <c:pt idx="264">
                  <c:v>0.012 </c:v>
                </c:pt>
                <c:pt idx="265">
                  <c:v>0.012 </c:v>
                </c:pt>
                <c:pt idx="266">
                  <c:v>0.012 </c:v>
                </c:pt>
                <c:pt idx="267">
                  <c:v>0.012 </c:v>
                </c:pt>
                <c:pt idx="268">
                  <c:v>0.012 </c:v>
                </c:pt>
                <c:pt idx="269">
                  <c:v>0.012 </c:v>
                </c:pt>
                <c:pt idx="270">
                  <c:v>0.012 </c:v>
                </c:pt>
                <c:pt idx="271">
                  <c:v>0.012 </c:v>
                </c:pt>
                <c:pt idx="272">
                  <c:v>0.012 </c:v>
                </c:pt>
                <c:pt idx="273">
                  <c:v>0.012 </c:v>
                </c:pt>
                <c:pt idx="274">
                  <c:v>0.012 </c:v>
                </c:pt>
                <c:pt idx="275">
                  <c:v>0.012 </c:v>
                </c:pt>
                <c:pt idx="276">
                  <c:v>0.012 </c:v>
                </c:pt>
                <c:pt idx="277">
                  <c:v>0.012 </c:v>
                </c:pt>
                <c:pt idx="278">
                  <c:v>0.012 </c:v>
                </c:pt>
                <c:pt idx="279">
                  <c:v>0.011 </c:v>
                </c:pt>
                <c:pt idx="280">
                  <c:v>0.011 </c:v>
                </c:pt>
                <c:pt idx="281">
                  <c:v>0.011 </c:v>
                </c:pt>
                <c:pt idx="282">
                  <c:v>0.011 </c:v>
                </c:pt>
                <c:pt idx="283">
                  <c:v>0.011 </c:v>
                </c:pt>
                <c:pt idx="284">
                  <c:v>0.011 </c:v>
                </c:pt>
                <c:pt idx="285">
                  <c:v>0.011 </c:v>
                </c:pt>
                <c:pt idx="286">
                  <c:v>0.011 </c:v>
                </c:pt>
                <c:pt idx="287">
                  <c:v>0.011 </c:v>
                </c:pt>
                <c:pt idx="288">
                  <c:v>0.011 </c:v>
                </c:pt>
                <c:pt idx="289">
                  <c:v>0.011 </c:v>
                </c:pt>
                <c:pt idx="290">
                  <c:v>0.011 </c:v>
                </c:pt>
                <c:pt idx="291">
                  <c:v>0.011 </c:v>
                </c:pt>
                <c:pt idx="292">
                  <c:v>0.011 </c:v>
                </c:pt>
                <c:pt idx="293">
                  <c:v>0.011 </c:v>
                </c:pt>
                <c:pt idx="294">
                  <c:v>0.011 </c:v>
                </c:pt>
                <c:pt idx="295">
                  <c:v>0.011 </c:v>
                </c:pt>
                <c:pt idx="296">
                  <c:v>0.011 </c:v>
                </c:pt>
                <c:pt idx="297">
                  <c:v>0.011 </c:v>
                </c:pt>
                <c:pt idx="298">
                  <c:v>0.011 </c:v>
                </c:pt>
                <c:pt idx="299">
                  <c:v>0.011 </c:v>
                </c:pt>
                <c:pt idx="300">
                  <c:v>0.011 </c:v>
                </c:pt>
                <c:pt idx="301">
                  <c:v>0.011 </c:v>
                </c:pt>
                <c:pt idx="302">
                  <c:v>0.011 </c:v>
                </c:pt>
                <c:pt idx="303">
                  <c:v>0.011 </c:v>
                </c:pt>
                <c:pt idx="304">
                  <c:v>0.011 </c:v>
                </c:pt>
                <c:pt idx="305">
                  <c:v>0.010 </c:v>
                </c:pt>
                <c:pt idx="306">
                  <c:v>0.010 </c:v>
                </c:pt>
                <c:pt idx="307">
                  <c:v>0.010 </c:v>
                </c:pt>
                <c:pt idx="308">
                  <c:v>0.010 </c:v>
                </c:pt>
                <c:pt idx="309">
                  <c:v>0.010 </c:v>
                </c:pt>
                <c:pt idx="310">
                  <c:v>0.010 </c:v>
                </c:pt>
                <c:pt idx="311">
                  <c:v>0.010 </c:v>
                </c:pt>
                <c:pt idx="312">
                  <c:v>0.010 </c:v>
                </c:pt>
                <c:pt idx="313">
                  <c:v>0.010 </c:v>
                </c:pt>
                <c:pt idx="314">
                  <c:v>0.010 </c:v>
                </c:pt>
                <c:pt idx="315">
                  <c:v>0.010 </c:v>
                </c:pt>
                <c:pt idx="316">
                  <c:v>0.010 </c:v>
                </c:pt>
                <c:pt idx="317">
                  <c:v>0.010 </c:v>
                </c:pt>
                <c:pt idx="318">
                  <c:v>0.010 </c:v>
                </c:pt>
                <c:pt idx="319">
                  <c:v>0.010 </c:v>
                </c:pt>
                <c:pt idx="320">
                  <c:v>0.010 </c:v>
                </c:pt>
                <c:pt idx="321">
                  <c:v>0.010 </c:v>
                </c:pt>
                <c:pt idx="322">
                  <c:v>0.010 </c:v>
                </c:pt>
                <c:pt idx="323">
                  <c:v>0.010 </c:v>
                </c:pt>
                <c:pt idx="324">
                  <c:v>0.010 </c:v>
                </c:pt>
                <c:pt idx="325">
                  <c:v>0.010 </c:v>
                </c:pt>
                <c:pt idx="326">
                  <c:v>0.010 </c:v>
                </c:pt>
                <c:pt idx="327">
                  <c:v>0.010 </c:v>
                </c:pt>
                <c:pt idx="328">
                  <c:v>0.010 </c:v>
                </c:pt>
                <c:pt idx="329">
                  <c:v>0.010 </c:v>
                </c:pt>
                <c:pt idx="330">
                  <c:v>0.010 </c:v>
                </c:pt>
                <c:pt idx="331">
                  <c:v>0.010 </c:v>
                </c:pt>
                <c:pt idx="332">
                  <c:v>0.010 </c:v>
                </c:pt>
                <c:pt idx="333">
                  <c:v>0.010 </c:v>
                </c:pt>
                <c:pt idx="334">
                  <c:v>0.010 </c:v>
                </c:pt>
                <c:pt idx="335">
                  <c:v>0.010 </c:v>
                </c:pt>
                <c:pt idx="336">
                  <c:v>0.010 </c:v>
                </c:pt>
                <c:pt idx="337">
                  <c:v>0.009 </c:v>
                </c:pt>
                <c:pt idx="338">
                  <c:v>0.009 </c:v>
                </c:pt>
                <c:pt idx="339">
                  <c:v>0.009 </c:v>
                </c:pt>
                <c:pt idx="340">
                  <c:v>0.009 </c:v>
                </c:pt>
                <c:pt idx="341">
                  <c:v>0.009 </c:v>
                </c:pt>
                <c:pt idx="342">
                  <c:v>0.009 </c:v>
                </c:pt>
                <c:pt idx="343">
                  <c:v>0.009 </c:v>
                </c:pt>
                <c:pt idx="344">
                  <c:v>0.009 </c:v>
                </c:pt>
                <c:pt idx="345">
                  <c:v>0.009 </c:v>
                </c:pt>
                <c:pt idx="346">
                  <c:v>0.009 </c:v>
                </c:pt>
                <c:pt idx="347">
                  <c:v>0.009 </c:v>
                </c:pt>
                <c:pt idx="348">
                  <c:v>0.009 </c:v>
                </c:pt>
                <c:pt idx="349">
                  <c:v>0.009 </c:v>
                </c:pt>
                <c:pt idx="350">
                  <c:v>0.009 </c:v>
                </c:pt>
                <c:pt idx="351">
                  <c:v>0.009 </c:v>
                </c:pt>
                <c:pt idx="352">
                  <c:v>0.009 </c:v>
                </c:pt>
                <c:pt idx="353">
                  <c:v>0.009 </c:v>
                </c:pt>
                <c:pt idx="354">
                  <c:v>0.009 </c:v>
                </c:pt>
                <c:pt idx="355">
                  <c:v>0.009 </c:v>
                </c:pt>
                <c:pt idx="356">
                  <c:v>0.009 </c:v>
                </c:pt>
                <c:pt idx="357">
                  <c:v>0.009 </c:v>
                </c:pt>
                <c:pt idx="358">
                  <c:v>0.009 </c:v>
                </c:pt>
                <c:pt idx="359">
                  <c:v>0.009 </c:v>
                </c:pt>
                <c:pt idx="360">
                  <c:v>0.009 </c:v>
                </c:pt>
                <c:pt idx="361">
                  <c:v>0.009 </c:v>
                </c:pt>
                <c:pt idx="362">
                  <c:v>0.009 </c:v>
                </c:pt>
                <c:pt idx="363">
                  <c:v>0.009 </c:v>
                </c:pt>
                <c:pt idx="364">
                  <c:v>0.009 </c:v>
                </c:pt>
                <c:pt idx="365">
                  <c:v>0.009 </c:v>
                </c:pt>
                <c:pt idx="366">
                  <c:v>0.009 </c:v>
                </c:pt>
                <c:pt idx="367">
                  <c:v>0.009 </c:v>
                </c:pt>
                <c:pt idx="368">
                  <c:v>0.009 </c:v>
                </c:pt>
                <c:pt idx="369">
                  <c:v>0.009 </c:v>
                </c:pt>
                <c:pt idx="370">
                  <c:v>0.009 </c:v>
                </c:pt>
                <c:pt idx="371">
                  <c:v>0.009 </c:v>
                </c:pt>
                <c:pt idx="372">
                  <c:v>0.009 </c:v>
                </c:pt>
                <c:pt idx="373">
                  <c:v>0.009 </c:v>
                </c:pt>
                <c:pt idx="374">
                  <c:v>0.009 </c:v>
                </c:pt>
                <c:pt idx="375">
                  <c:v>0.009 </c:v>
                </c:pt>
                <c:pt idx="376">
                  <c:v>0.009 </c:v>
                </c:pt>
                <c:pt idx="377">
                  <c:v>0.008 </c:v>
                </c:pt>
                <c:pt idx="378">
                  <c:v>0.008 </c:v>
                </c:pt>
                <c:pt idx="379">
                  <c:v>0.008 </c:v>
                </c:pt>
                <c:pt idx="380">
                  <c:v>0.008 </c:v>
                </c:pt>
                <c:pt idx="381">
                  <c:v>0.008 </c:v>
                </c:pt>
                <c:pt idx="382">
                  <c:v>0.008 </c:v>
                </c:pt>
                <c:pt idx="383">
                  <c:v>0.008 </c:v>
                </c:pt>
                <c:pt idx="384">
                  <c:v>0.008 </c:v>
                </c:pt>
                <c:pt idx="385">
                  <c:v>0.008 </c:v>
                </c:pt>
                <c:pt idx="386">
                  <c:v>0.008 </c:v>
                </c:pt>
                <c:pt idx="387">
                  <c:v>0.008 </c:v>
                </c:pt>
                <c:pt idx="388">
                  <c:v>0.008 </c:v>
                </c:pt>
                <c:pt idx="389">
                  <c:v>0.008 </c:v>
                </c:pt>
                <c:pt idx="390">
                  <c:v>0.008 </c:v>
                </c:pt>
                <c:pt idx="391">
                  <c:v>0.008 </c:v>
                </c:pt>
                <c:pt idx="392">
                  <c:v>0.008 </c:v>
                </c:pt>
                <c:pt idx="393">
                  <c:v>0.008 </c:v>
                </c:pt>
                <c:pt idx="394">
                  <c:v>0.008 </c:v>
                </c:pt>
                <c:pt idx="395">
                  <c:v>0.008 </c:v>
                </c:pt>
                <c:pt idx="396">
                  <c:v>0.008 </c:v>
                </c:pt>
                <c:pt idx="397">
                  <c:v>0.008 </c:v>
                </c:pt>
                <c:pt idx="398">
                  <c:v>0.008 </c:v>
                </c:pt>
                <c:pt idx="399">
                  <c:v>0.008 </c:v>
                </c:pt>
                <c:pt idx="400">
                  <c:v>0.008 </c:v>
                </c:pt>
                <c:pt idx="401">
                  <c:v>0.008 </c:v>
                </c:pt>
                <c:pt idx="402">
                  <c:v>0.008 </c:v>
                </c:pt>
                <c:pt idx="403">
                  <c:v>0.008 </c:v>
                </c:pt>
                <c:pt idx="404">
                  <c:v>0.008 </c:v>
                </c:pt>
                <c:pt idx="405">
                  <c:v>0.008 </c:v>
                </c:pt>
                <c:pt idx="406">
                  <c:v>0.008 </c:v>
                </c:pt>
                <c:pt idx="407">
                  <c:v>0.008 </c:v>
                </c:pt>
                <c:pt idx="408">
                  <c:v>0.008 </c:v>
                </c:pt>
                <c:pt idx="409">
                  <c:v>0.008 </c:v>
                </c:pt>
                <c:pt idx="410">
                  <c:v>0.008 </c:v>
                </c:pt>
                <c:pt idx="411">
                  <c:v>0.008 </c:v>
                </c:pt>
                <c:pt idx="412">
                  <c:v>0.008 </c:v>
                </c:pt>
                <c:pt idx="413">
                  <c:v>0.008 </c:v>
                </c:pt>
                <c:pt idx="414">
                  <c:v>0.008 </c:v>
                </c:pt>
                <c:pt idx="415">
                  <c:v>0.008 </c:v>
                </c:pt>
                <c:pt idx="416">
                  <c:v>0.008 </c:v>
                </c:pt>
                <c:pt idx="417">
                  <c:v>0.008 </c:v>
                </c:pt>
                <c:pt idx="418">
                  <c:v>0.008 </c:v>
                </c:pt>
                <c:pt idx="419">
                  <c:v>0.008 </c:v>
                </c:pt>
                <c:pt idx="420">
                  <c:v>0.008 </c:v>
                </c:pt>
                <c:pt idx="421">
                  <c:v>0.008 </c:v>
                </c:pt>
                <c:pt idx="422">
                  <c:v>0.008 </c:v>
                </c:pt>
                <c:pt idx="423">
                  <c:v>0.008 </c:v>
                </c:pt>
                <c:pt idx="424">
                  <c:v>0.008 </c:v>
                </c:pt>
                <c:pt idx="425">
                  <c:v>0.008 </c:v>
                </c:pt>
                <c:pt idx="426">
                  <c:v>0.008 </c:v>
                </c:pt>
                <c:pt idx="427">
                  <c:v>0.007 </c:v>
                </c:pt>
                <c:pt idx="428">
                  <c:v>0.007 </c:v>
                </c:pt>
                <c:pt idx="429">
                  <c:v>0.007 </c:v>
                </c:pt>
                <c:pt idx="430">
                  <c:v>0.007 </c:v>
                </c:pt>
                <c:pt idx="431">
                  <c:v>0.007 </c:v>
                </c:pt>
                <c:pt idx="432">
                  <c:v>0.007 </c:v>
                </c:pt>
                <c:pt idx="433">
                  <c:v>0.007 </c:v>
                </c:pt>
                <c:pt idx="434">
                  <c:v>0.007 </c:v>
                </c:pt>
                <c:pt idx="435">
                  <c:v>0.007 </c:v>
                </c:pt>
                <c:pt idx="436">
                  <c:v>0.007 </c:v>
                </c:pt>
                <c:pt idx="437">
                  <c:v>0.007 </c:v>
                </c:pt>
                <c:pt idx="438">
                  <c:v>0.007 </c:v>
                </c:pt>
                <c:pt idx="439">
                  <c:v>0.007 </c:v>
                </c:pt>
                <c:pt idx="440">
                  <c:v>0.007 </c:v>
                </c:pt>
                <c:pt idx="441">
                  <c:v>0.007 </c:v>
                </c:pt>
                <c:pt idx="442">
                  <c:v>0.007 </c:v>
                </c:pt>
                <c:pt idx="443">
                  <c:v>0.007 </c:v>
                </c:pt>
                <c:pt idx="444">
                  <c:v>0.007 </c:v>
                </c:pt>
                <c:pt idx="445">
                  <c:v>0.007 </c:v>
                </c:pt>
                <c:pt idx="446">
                  <c:v>0.007 </c:v>
                </c:pt>
                <c:pt idx="447">
                  <c:v>0.007 </c:v>
                </c:pt>
                <c:pt idx="448">
                  <c:v>0.007 </c:v>
                </c:pt>
                <c:pt idx="449">
                  <c:v>0.007 </c:v>
                </c:pt>
                <c:pt idx="450">
                  <c:v>0.007 </c:v>
                </c:pt>
                <c:pt idx="451">
                  <c:v>0.007 </c:v>
                </c:pt>
                <c:pt idx="452">
                  <c:v>0.007 </c:v>
                </c:pt>
                <c:pt idx="453">
                  <c:v>0.007 </c:v>
                </c:pt>
                <c:pt idx="454">
                  <c:v>0.007 </c:v>
                </c:pt>
                <c:pt idx="455">
                  <c:v>0.007 </c:v>
                </c:pt>
                <c:pt idx="456">
                  <c:v>0.007 </c:v>
                </c:pt>
                <c:pt idx="457">
                  <c:v>0.007 </c:v>
                </c:pt>
                <c:pt idx="458">
                  <c:v>0.007 </c:v>
                </c:pt>
                <c:pt idx="459">
                  <c:v>0.007 </c:v>
                </c:pt>
                <c:pt idx="460">
                  <c:v>0.007 </c:v>
                </c:pt>
                <c:pt idx="461">
                  <c:v>0.007 </c:v>
                </c:pt>
                <c:pt idx="462">
                  <c:v>0.007 </c:v>
                </c:pt>
                <c:pt idx="463">
                  <c:v>0.007 </c:v>
                </c:pt>
                <c:pt idx="464">
                  <c:v>0.007 </c:v>
                </c:pt>
                <c:pt idx="465">
                  <c:v>0.007 </c:v>
                </c:pt>
                <c:pt idx="466">
                  <c:v>0.007 </c:v>
                </c:pt>
                <c:pt idx="467">
                  <c:v>0.007 </c:v>
                </c:pt>
                <c:pt idx="468">
                  <c:v>0.007 </c:v>
                </c:pt>
                <c:pt idx="469">
                  <c:v>0.007 </c:v>
                </c:pt>
                <c:pt idx="470">
                  <c:v>0.007 </c:v>
                </c:pt>
                <c:pt idx="471">
                  <c:v>0.007 </c:v>
                </c:pt>
                <c:pt idx="472">
                  <c:v>0.007 </c:v>
                </c:pt>
                <c:pt idx="473">
                  <c:v>0.007 </c:v>
                </c:pt>
                <c:pt idx="474">
                  <c:v>0.007 </c:v>
                </c:pt>
                <c:pt idx="475">
                  <c:v>0.007 </c:v>
                </c:pt>
                <c:pt idx="476">
                  <c:v>0.007 </c:v>
                </c:pt>
                <c:pt idx="477">
                  <c:v>0.007 </c:v>
                </c:pt>
                <c:pt idx="478">
                  <c:v>0.007 </c:v>
                </c:pt>
                <c:pt idx="479">
                  <c:v>0.007 </c:v>
                </c:pt>
                <c:pt idx="480">
                  <c:v>0.007 </c:v>
                </c:pt>
                <c:pt idx="481">
                  <c:v>0.007 </c:v>
                </c:pt>
                <c:pt idx="482">
                  <c:v>0.007 </c:v>
                </c:pt>
                <c:pt idx="483">
                  <c:v>0.007 </c:v>
                </c:pt>
                <c:pt idx="484">
                  <c:v>0.007 </c:v>
                </c:pt>
                <c:pt idx="485">
                  <c:v>0.007 </c:v>
                </c:pt>
                <c:pt idx="486">
                  <c:v>0.007 </c:v>
                </c:pt>
                <c:pt idx="487">
                  <c:v>0.007 </c:v>
                </c:pt>
                <c:pt idx="488">
                  <c:v>0.007 </c:v>
                </c:pt>
                <c:pt idx="489">
                  <c:v>0.007 </c:v>
                </c:pt>
                <c:pt idx="490">
                  <c:v>0.007 </c:v>
                </c:pt>
                <c:pt idx="491">
                  <c:v>0.007 </c:v>
                </c:pt>
                <c:pt idx="492">
                  <c:v>0.007 </c:v>
                </c:pt>
                <c:pt idx="493">
                  <c:v>0.006 </c:v>
                </c:pt>
                <c:pt idx="494">
                  <c:v>0.006 </c:v>
                </c:pt>
                <c:pt idx="495">
                  <c:v>0.006 </c:v>
                </c:pt>
                <c:pt idx="496">
                  <c:v>0.006 </c:v>
                </c:pt>
                <c:pt idx="497">
                  <c:v>0.006 </c:v>
                </c:pt>
                <c:pt idx="498">
                  <c:v>0.006 </c:v>
                </c:pt>
                <c:pt idx="499">
                  <c:v>0.006 </c:v>
                </c:pt>
                <c:pt idx="500">
                  <c:v>0.006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EE!$N$5:$N$505</c:f>
              <c:numCache>
                <c:formatCode>0.000_ ;\-0.000\ </c:formatCode>
                <c:ptCount val="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</c:numCache>
            </c:numRef>
          </c:xVal>
          <c:yVal>
            <c:numRef>
              <c:f>EE!$S$5:$S$505</c:f>
              <c:numCache>
                <c:formatCode>0.000_ ;\-0.000\ </c:formatCode>
                <c:ptCount val="501"/>
                <c:pt idx="0">
                  <c:v>2.0053333333333336E-2</c:v>
                </c:pt>
                <c:pt idx="1">
                  <c:v>2.2409600000000002E-2</c:v>
                </c:pt>
                <c:pt idx="2">
                  <c:v>2.4765866666666671E-2</c:v>
                </c:pt>
                <c:pt idx="3">
                  <c:v>2.7122133333333336E-2</c:v>
                </c:pt>
                <c:pt idx="4">
                  <c:v>2.9478400000000005E-2</c:v>
                </c:pt>
                <c:pt idx="5">
                  <c:v>3.1834666666666671E-2</c:v>
                </c:pt>
                <c:pt idx="6">
                  <c:v>3.419093333333334E-2</c:v>
                </c:pt>
                <c:pt idx="7">
                  <c:v>3.6547200000000009E-2</c:v>
                </c:pt>
                <c:pt idx="8">
                  <c:v>3.8903466666666671E-2</c:v>
                </c:pt>
                <c:pt idx="9">
                  <c:v>4.125973333333334E-2</c:v>
                </c:pt>
                <c:pt idx="10">
                  <c:v>4.3616000000000002E-2</c:v>
                </c:pt>
                <c:pt idx="11">
                  <c:v>4.5972266666666664E-2</c:v>
                </c:pt>
                <c:pt idx="12">
                  <c:v>4.8328533333333333E-2</c:v>
                </c:pt>
                <c:pt idx="13">
                  <c:v>5.0133333333333335E-2</c:v>
                </c:pt>
                <c:pt idx="14">
                  <c:v>5.0133333333333335E-2</c:v>
                </c:pt>
                <c:pt idx="15">
                  <c:v>5.0133333333333335E-2</c:v>
                </c:pt>
                <c:pt idx="16">
                  <c:v>5.0133333333333335E-2</c:v>
                </c:pt>
                <c:pt idx="17">
                  <c:v>5.0133333333333335E-2</c:v>
                </c:pt>
                <c:pt idx="18">
                  <c:v>5.0133333333333335E-2</c:v>
                </c:pt>
                <c:pt idx="19">
                  <c:v>5.0133333333333335E-2</c:v>
                </c:pt>
                <c:pt idx="20">
                  <c:v>5.0133333333333335E-2</c:v>
                </c:pt>
                <c:pt idx="21">
                  <c:v>5.0133333333333335E-2</c:v>
                </c:pt>
                <c:pt idx="22">
                  <c:v>5.0133333333333335E-2</c:v>
                </c:pt>
                <c:pt idx="23">
                  <c:v>5.0133333333333335E-2</c:v>
                </c:pt>
                <c:pt idx="24">
                  <c:v>5.0133333333333335E-2</c:v>
                </c:pt>
                <c:pt idx="25">
                  <c:v>5.0133333333333335E-2</c:v>
                </c:pt>
                <c:pt idx="26">
                  <c:v>5.0133333333333335E-2</c:v>
                </c:pt>
                <c:pt idx="27">
                  <c:v>5.0133333333333335E-2</c:v>
                </c:pt>
                <c:pt idx="28">
                  <c:v>5.0133333333333335E-2</c:v>
                </c:pt>
                <c:pt idx="29">
                  <c:v>5.0133333333333335E-2</c:v>
                </c:pt>
                <c:pt idx="30">
                  <c:v>5.0133333333333335E-2</c:v>
                </c:pt>
                <c:pt idx="31">
                  <c:v>5.0133333333333335E-2</c:v>
                </c:pt>
                <c:pt idx="32">
                  <c:v>5.0133333333333335E-2</c:v>
                </c:pt>
                <c:pt idx="33">
                  <c:v>5.0133333333333335E-2</c:v>
                </c:pt>
                <c:pt idx="34">
                  <c:v>5.0133333333333335E-2</c:v>
                </c:pt>
                <c:pt idx="35">
                  <c:v>5.0133333333333335E-2</c:v>
                </c:pt>
                <c:pt idx="36">
                  <c:v>5.0133333333333335E-2</c:v>
                </c:pt>
                <c:pt idx="37">
                  <c:v>5.0133333333333335E-2</c:v>
                </c:pt>
                <c:pt idx="38">
                  <c:v>5.0133333333333335E-2</c:v>
                </c:pt>
                <c:pt idx="39">
                  <c:v>5.0133333333333335E-2</c:v>
                </c:pt>
                <c:pt idx="40">
                  <c:v>5.0133333333333335E-2</c:v>
                </c:pt>
                <c:pt idx="41">
                  <c:v>5.0133333333333335E-2</c:v>
                </c:pt>
                <c:pt idx="42">
                  <c:v>5.0133333333333335E-2</c:v>
                </c:pt>
                <c:pt idx="43">
                  <c:v>5.0133333333333335E-2</c:v>
                </c:pt>
                <c:pt idx="44">
                  <c:v>5.0133333333333335E-2</c:v>
                </c:pt>
                <c:pt idx="45">
                  <c:v>5.0133333333333335E-2</c:v>
                </c:pt>
                <c:pt idx="46">
                  <c:v>5.0133333333333335E-2</c:v>
                </c:pt>
                <c:pt idx="47">
                  <c:v>5.0133333333333335E-2</c:v>
                </c:pt>
                <c:pt idx="48">
                  <c:v>5.0133333333333335E-2</c:v>
                </c:pt>
                <c:pt idx="49">
                  <c:v>5.0133333333333335E-2</c:v>
                </c:pt>
                <c:pt idx="50">
                  <c:v>5.0133333333333335E-2</c:v>
                </c:pt>
                <c:pt idx="51">
                  <c:v>5.0133333333333335E-2</c:v>
                </c:pt>
                <c:pt idx="52">
                  <c:v>5.0133333333333335E-2</c:v>
                </c:pt>
                <c:pt idx="53">
                  <c:v>5.0133333333333335E-2</c:v>
                </c:pt>
                <c:pt idx="54">
                  <c:v>5.0133333333333335E-2</c:v>
                </c:pt>
                <c:pt idx="55">
                  <c:v>5.0133333333333335E-2</c:v>
                </c:pt>
                <c:pt idx="56">
                  <c:v>5.0133333333333335E-2</c:v>
                </c:pt>
                <c:pt idx="57">
                  <c:v>5.0133333333333335E-2</c:v>
                </c:pt>
                <c:pt idx="58">
                  <c:v>5.0133333333333335E-2</c:v>
                </c:pt>
                <c:pt idx="59">
                  <c:v>5.0133333333333335E-2</c:v>
                </c:pt>
                <c:pt idx="60">
                  <c:v>5.0133333333333335E-2</c:v>
                </c:pt>
                <c:pt idx="61">
                  <c:v>5.0133333333333335E-2</c:v>
                </c:pt>
                <c:pt idx="62">
                  <c:v>5.0133333333333335E-2</c:v>
                </c:pt>
                <c:pt idx="63">
                  <c:v>5.0133333333333335E-2</c:v>
                </c:pt>
                <c:pt idx="64">
                  <c:v>4.9999999999999975E-2</c:v>
                </c:pt>
                <c:pt idx="65">
                  <c:v>4.9230769230769203E-2</c:v>
                </c:pt>
                <c:pt idx="66">
                  <c:v>4.8484848484848457E-2</c:v>
                </c:pt>
                <c:pt idx="67">
                  <c:v>4.7761194029850719E-2</c:v>
                </c:pt>
                <c:pt idx="68">
                  <c:v>4.7058823529411736E-2</c:v>
                </c:pt>
                <c:pt idx="69">
                  <c:v>4.6376811594202871E-2</c:v>
                </c:pt>
                <c:pt idx="70">
                  <c:v>4.5714285714285686E-2</c:v>
                </c:pt>
                <c:pt idx="71">
                  <c:v>4.5070422535211242E-2</c:v>
                </c:pt>
                <c:pt idx="72">
                  <c:v>4.4444444444444418E-2</c:v>
                </c:pt>
                <c:pt idx="73">
                  <c:v>4.3835616438356137E-2</c:v>
                </c:pt>
                <c:pt idx="74">
                  <c:v>4.3243243243243218E-2</c:v>
                </c:pt>
                <c:pt idx="75">
                  <c:v>4.2666666666666644E-2</c:v>
                </c:pt>
                <c:pt idx="76">
                  <c:v>4.2105263157894715E-2</c:v>
                </c:pt>
                <c:pt idx="77">
                  <c:v>4.1558441558441538E-2</c:v>
                </c:pt>
                <c:pt idx="78">
                  <c:v>4.1025641025641005E-2</c:v>
                </c:pt>
                <c:pt idx="79">
                  <c:v>4.0506329113924024E-2</c:v>
                </c:pt>
                <c:pt idx="80">
                  <c:v>3.9999999999999973E-2</c:v>
                </c:pt>
                <c:pt idx="81">
                  <c:v>3.9506172839506151E-2</c:v>
                </c:pt>
                <c:pt idx="82">
                  <c:v>3.9024390243902418E-2</c:v>
                </c:pt>
                <c:pt idx="83">
                  <c:v>3.8554216867469855E-2</c:v>
                </c:pt>
                <c:pt idx="84">
                  <c:v>3.8095238095238071E-2</c:v>
                </c:pt>
                <c:pt idx="85">
                  <c:v>3.7647058823529388E-2</c:v>
                </c:pt>
                <c:pt idx="86">
                  <c:v>3.7209302325581374E-2</c:v>
                </c:pt>
                <c:pt idx="87">
                  <c:v>3.6781609195402278E-2</c:v>
                </c:pt>
                <c:pt idx="88">
                  <c:v>3.6363636363636341E-2</c:v>
                </c:pt>
                <c:pt idx="89">
                  <c:v>3.5955056179775256E-2</c:v>
                </c:pt>
                <c:pt idx="90">
                  <c:v>3.5555555555555535E-2</c:v>
                </c:pt>
                <c:pt idx="91">
                  <c:v>3.5164835164835144E-2</c:v>
                </c:pt>
                <c:pt idx="92">
                  <c:v>3.4782608695652154E-2</c:v>
                </c:pt>
                <c:pt idx="93">
                  <c:v>3.4408602150537614E-2</c:v>
                </c:pt>
                <c:pt idx="94">
                  <c:v>3.4042553191489341E-2</c:v>
                </c:pt>
                <c:pt idx="95">
                  <c:v>3.3684210526315768E-2</c:v>
                </c:pt>
                <c:pt idx="96">
                  <c:v>3.3333333333333312E-2</c:v>
                </c:pt>
                <c:pt idx="97">
                  <c:v>3.2989690721649464E-2</c:v>
                </c:pt>
                <c:pt idx="98">
                  <c:v>3.2653061224489778E-2</c:v>
                </c:pt>
                <c:pt idx="99">
                  <c:v>3.2323232323232302E-2</c:v>
                </c:pt>
                <c:pt idx="100">
                  <c:v>3.199999999999998E-2</c:v>
                </c:pt>
                <c:pt idx="101">
                  <c:v>3.1683168316831663E-2</c:v>
                </c:pt>
                <c:pt idx="102">
                  <c:v>3.1372549019607822E-2</c:v>
                </c:pt>
                <c:pt idx="103">
                  <c:v>3.1067961165048525E-2</c:v>
                </c:pt>
                <c:pt idx="104">
                  <c:v>3.076923076923075E-2</c:v>
                </c:pt>
                <c:pt idx="105">
                  <c:v>3.0476190476190455E-2</c:v>
                </c:pt>
                <c:pt idx="106">
                  <c:v>3.0188679245282998E-2</c:v>
                </c:pt>
                <c:pt idx="107">
                  <c:v>2.9906542056074747E-2</c:v>
                </c:pt>
                <c:pt idx="108">
                  <c:v>2.962962962962961E-2</c:v>
                </c:pt>
                <c:pt idx="109">
                  <c:v>2.9357798165137595E-2</c:v>
                </c:pt>
                <c:pt idx="110">
                  <c:v>2.909090909090907E-2</c:v>
                </c:pt>
                <c:pt idx="111">
                  <c:v>2.8828828828828808E-2</c:v>
                </c:pt>
                <c:pt idx="112">
                  <c:v>2.8571428571428553E-2</c:v>
                </c:pt>
                <c:pt idx="113">
                  <c:v>2.8318584070796442E-2</c:v>
                </c:pt>
                <c:pt idx="114">
                  <c:v>2.8070175438596471E-2</c:v>
                </c:pt>
                <c:pt idx="115">
                  <c:v>2.7826086956521719E-2</c:v>
                </c:pt>
                <c:pt idx="116">
                  <c:v>2.7586206896551706E-2</c:v>
                </c:pt>
                <c:pt idx="117">
                  <c:v>2.7350427350427333E-2</c:v>
                </c:pt>
                <c:pt idx="118">
                  <c:v>2.7118644067796592E-2</c:v>
                </c:pt>
                <c:pt idx="119">
                  <c:v>2.6890756302520989E-2</c:v>
                </c:pt>
                <c:pt idx="120">
                  <c:v>2.6666666666666648E-2</c:v>
                </c:pt>
                <c:pt idx="121">
                  <c:v>2.6446280991735519E-2</c:v>
                </c:pt>
                <c:pt idx="122">
                  <c:v>2.6229508196721294E-2</c:v>
                </c:pt>
                <c:pt idx="123">
                  <c:v>2.6016260162601609E-2</c:v>
                </c:pt>
                <c:pt idx="124">
                  <c:v>2.5806451612903208E-2</c:v>
                </c:pt>
                <c:pt idx="125">
                  <c:v>2.5599999999999984E-2</c:v>
                </c:pt>
                <c:pt idx="126">
                  <c:v>2.5396825396825379E-2</c:v>
                </c:pt>
                <c:pt idx="127">
                  <c:v>2.519685039370077E-2</c:v>
                </c:pt>
                <c:pt idx="128">
                  <c:v>2.4999999999999984E-2</c:v>
                </c:pt>
                <c:pt idx="129">
                  <c:v>2.4806201550387579E-2</c:v>
                </c:pt>
                <c:pt idx="130">
                  <c:v>2.4615384615384598E-2</c:v>
                </c:pt>
                <c:pt idx="131">
                  <c:v>2.4427480916030517E-2</c:v>
                </c:pt>
                <c:pt idx="132">
                  <c:v>2.4242424242424225E-2</c:v>
                </c:pt>
                <c:pt idx="133">
                  <c:v>2.4060150375939834E-2</c:v>
                </c:pt>
                <c:pt idx="134">
                  <c:v>2.3880597014925356E-2</c:v>
                </c:pt>
                <c:pt idx="135">
                  <c:v>2.3703703703703689E-2</c:v>
                </c:pt>
                <c:pt idx="136">
                  <c:v>2.3529411764705865E-2</c:v>
                </c:pt>
                <c:pt idx="137">
                  <c:v>2.3357664233576627E-2</c:v>
                </c:pt>
                <c:pt idx="138">
                  <c:v>2.3188405797101432E-2</c:v>
                </c:pt>
                <c:pt idx="139">
                  <c:v>2.3021582733812933E-2</c:v>
                </c:pt>
                <c:pt idx="140">
                  <c:v>2.285714285714284E-2</c:v>
                </c:pt>
                <c:pt idx="141">
                  <c:v>2.2695035460992892E-2</c:v>
                </c:pt>
                <c:pt idx="142">
                  <c:v>2.2535211267605618E-2</c:v>
                </c:pt>
                <c:pt idx="143">
                  <c:v>2.237762237762236E-2</c:v>
                </c:pt>
                <c:pt idx="144">
                  <c:v>2.2222222222222206E-2</c:v>
                </c:pt>
                <c:pt idx="145">
                  <c:v>2.2068965517241364E-2</c:v>
                </c:pt>
                <c:pt idx="146">
                  <c:v>2.1917808219178065E-2</c:v>
                </c:pt>
                <c:pt idx="147">
                  <c:v>2.1768707482993182E-2</c:v>
                </c:pt>
                <c:pt idx="148">
                  <c:v>2.1621621621621605E-2</c:v>
                </c:pt>
                <c:pt idx="149">
                  <c:v>2.1476510067114079E-2</c:v>
                </c:pt>
                <c:pt idx="150">
                  <c:v>2.1333333333333319E-2</c:v>
                </c:pt>
                <c:pt idx="151">
                  <c:v>2.1192052980132436E-2</c:v>
                </c:pt>
                <c:pt idx="152">
                  <c:v>2.1052631578947354E-2</c:v>
                </c:pt>
                <c:pt idx="153">
                  <c:v>2.0915032679738547E-2</c:v>
                </c:pt>
                <c:pt idx="154">
                  <c:v>2.0779220779220765E-2</c:v>
                </c:pt>
                <c:pt idx="155">
                  <c:v>2.0645161290322567E-2</c:v>
                </c:pt>
                <c:pt idx="156">
                  <c:v>2.0512820512820499E-2</c:v>
                </c:pt>
                <c:pt idx="157">
                  <c:v>2.0382165605095526E-2</c:v>
                </c:pt>
                <c:pt idx="158">
                  <c:v>2.0253164556962012E-2</c:v>
                </c:pt>
                <c:pt idx="159">
                  <c:v>2.0125786163521998E-2</c:v>
                </c:pt>
                <c:pt idx="160">
                  <c:v>1.9999999999999987E-2</c:v>
                </c:pt>
                <c:pt idx="161">
                  <c:v>1.9875776397515515E-2</c:v>
                </c:pt>
                <c:pt idx="162">
                  <c:v>1.9753086419753072E-2</c:v>
                </c:pt>
                <c:pt idx="163">
                  <c:v>1.9631901840490785E-2</c:v>
                </c:pt>
                <c:pt idx="164">
                  <c:v>1.9512195121951206E-2</c:v>
                </c:pt>
                <c:pt idx="165">
                  <c:v>1.939393939393938E-2</c:v>
                </c:pt>
                <c:pt idx="166">
                  <c:v>1.9277108433734924E-2</c:v>
                </c:pt>
                <c:pt idx="167">
                  <c:v>1.9161676646706573E-2</c:v>
                </c:pt>
                <c:pt idx="168">
                  <c:v>1.9047619047619032E-2</c:v>
                </c:pt>
                <c:pt idx="169">
                  <c:v>1.8934911242603537E-2</c:v>
                </c:pt>
                <c:pt idx="170">
                  <c:v>1.882352941176469E-2</c:v>
                </c:pt>
                <c:pt idx="171">
                  <c:v>1.8713450292397647E-2</c:v>
                </c:pt>
                <c:pt idx="172">
                  <c:v>1.8604651162790684E-2</c:v>
                </c:pt>
                <c:pt idx="173">
                  <c:v>1.8497109826589583E-2</c:v>
                </c:pt>
                <c:pt idx="174">
                  <c:v>1.8390804597701135E-2</c:v>
                </c:pt>
                <c:pt idx="175">
                  <c:v>1.8285714285714273E-2</c:v>
                </c:pt>
                <c:pt idx="176">
                  <c:v>1.8181818181818167E-2</c:v>
                </c:pt>
                <c:pt idx="177">
                  <c:v>1.8079096045197727E-2</c:v>
                </c:pt>
                <c:pt idx="178">
                  <c:v>1.7977528089887628E-2</c:v>
                </c:pt>
                <c:pt idx="179">
                  <c:v>1.7877094972067027E-2</c:v>
                </c:pt>
                <c:pt idx="180">
                  <c:v>1.7777777777777764E-2</c:v>
                </c:pt>
                <c:pt idx="181">
                  <c:v>1.7679558011049711E-2</c:v>
                </c:pt>
                <c:pt idx="182">
                  <c:v>1.7582417582417569E-2</c:v>
                </c:pt>
                <c:pt idx="183">
                  <c:v>1.7486338797814194E-2</c:v>
                </c:pt>
                <c:pt idx="184">
                  <c:v>1.7391304347826073E-2</c:v>
                </c:pt>
                <c:pt idx="185">
                  <c:v>1.7297297297297284E-2</c:v>
                </c:pt>
                <c:pt idx="186">
                  <c:v>1.7204301075268803E-2</c:v>
                </c:pt>
                <c:pt idx="187">
                  <c:v>1.7112299465240628E-2</c:v>
                </c:pt>
                <c:pt idx="188">
                  <c:v>1.7021276595744667E-2</c:v>
                </c:pt>
                <c:pt idx="189">
                  <c:v>1.6931216931216918E-2</c:v>
                </c:pt>
                <c:pt idx="190">
                  <c:v>1.684210526315788E-2</c:v>
                </c:pt>
                <c:pt idx="191">
                  <c:v>1.6753926701570668E-2</c:v>
                </c:pt>
                <c:pt idx="192">
                  <c:v>1.6666666666666653E-2</c:v>
                </c:pt>
                <c:pt idx="193">
                  <c:v>1.6580310880829004E-2</c:v>
                </c:pt>
                <c:pt idx="194">
                  <c:v>1.6494845360824729E-2</c:v>
                </c:pt>
                <c:pt idx="195">
                  <c:v>1.6410256410256396E-2</c:v>
                </c:pt>
                <c:pt idx="196">
                  <c:v>1.6326530612244886E-2</c:v>
                </c:pt>
                <c:pt idx="197">
                  <c:v>1.6243654822335012E-2</c:v>
                </c:pt>
                <c:pt idx="198">
                  <c:v>1.6161616161616148E-2</c:v>
                </c:pt>
                <c:pt idx="199">
                  <c:v>1.6080402010050239E-2</c:v>
                </c:pt>
                <c:pt idx="200">
                  <c:v>1.599999999999999E-2</c:v>
                </c:pt>
                <c:pt idx="201">
                  <c:v>1.5920398009950241E-2</c:v>
                </c:pt>
                <c:pt idx="202">
                  <c:v>1.5841584158415835E-2</c:v>
                </c:pt>
                <c:pt idx="203">
                  <c:v>1.5763546798029552E-2</c:v>
                </c:pt>
                <c:pt idx="204">
                  <c:v>1.5686274509803918E-2</c:v>
                </c:pt>
                <c:pt idx="205">
                  <c:v>1.5609756097560974E-2</c:v>
                </c:pt>
                <c:pt idx="206">
                  <c:v>1.5533980582524271E-2</c:v>
                </c:pt>
                <c:pt idx="207">
                  <c:v>1.5458937198067634E-2</c:v>
                </c:pt>
                <c:pt idx="208">
                  <c:v>1.5384615384615387E-2</c:v>
                </c:pt>
                <c:pt idx="209">
                  <c:v>1.5311004784688999E-2</c:v>
                </c:pt>
                <c:pt idx="210">
                  <c:v>1.5238095238095245E-2</c:v>
                </c:pt>
                <c:pt idx="211">
                  <c:v>1.5165876777251192E-2</c:v>
                </c:pt>
                <c:pt idx="212">
                  <c:v>1.5094339622641518E-2</c:v>
                </c:pt>
                <c:pt idx="213">
                  <c:v>1.5023474178403766E-2</c:v>
                </c:pt>
                <c:pt idx="214">
                  <c:v>1.4953271028037394E-2</c:v>
                </c:pt>
                <c:pt idx="215">
                  <c:v>1.4883720930232571E-2</c:v>
                </c:pt>
                <c:pt idx="216">
                  <c:v>1.4814814814814829E-2</c:v>
                </c:pt>
                <c:pt idx="217">
                  <c:v>1.4746543778801859E-2</c:v>
                </c:pt>
                <c:pt idx="218">
                  <c:v>1.4678899082568824E-2</c:v>
                </c:pt>
                <c:pt idx="219">
                  <c:v>1.461187214611874E-2</c:v>
                </c:pt>
                <c:pt idx="220">
                  <c:v>1.4545454545454565E-2</c:v>
                </c:pt>
                <c:pt idx="221">
                  <c:v>1.4479638009049795E-2</c:v>
                </c:pt>
                <c:pt idx="222">
                  <c:v>1.4414414414414437E-2</c:v>
                </c:pt>
                <c:pt idx="223">
                  <c:v>1.4349775784753386E-2</c:v>
                </c:pt>
                <c:pt idx="224">
                  <c:v>1.428571428571431E-2</c:v>
                </c:pt>
                <c:pt idx="225">
                  <c:v>1.4222222222222247E-2</c:v>
                </c:pt>
                <c:pt idx="226">
                  <c:v>1.4159292035398256E-2</c:v>
                </c:pt>
                <c:pt idx="227">
                  <c:v>1.40969162995595E-2</c:v>
                </c:pt>
                <c:pt idx="228">
                  <c:v>1.4035087719298274E-2</c:v>
                </c:pt>
                <c:pt idx="229">
                  <c:v>1.3973799126637584E-2</c:v>
                </c:pt>
                <c:pt idx="230">
                  <c:v>1.3913043478260901E-2</c:v>
                </c:pt>
                <c:pt idx="231">
                  <c:v>1.3852813852813884E-2</c:v>
                </c:pt>
                <c:pt idx="232">
                  <c:v>1.3793103448275895E-2</c:v>
                </c:pt>
                <c:pt idx="233">
                  <c:v>1.3733905579399176E-2</c:v>
                </c:pt>
                <c:pt idx="234">
                  <c:v>1.367521367521371E-2</c:v>
                </c:pt>
                <c:pt idx="235">
                  <c:v>1.3617021276595781E-2</c:v>
                </c:pt>
                <c:pt idx="236">
                  <c:v>1.3559322033898341E-2</c:v>
                </c:pt>
                <c:pt idx="237">
                  <c:v>1.3502109704641389E-2</c:v>
                </c:pt>
                <c:pt idx="238">
                  <c:v>1.3445378151260543E-2</c:v>
                </c:pt>
                <c:pt idx="239">
                  <c:v>1.3389121338912173E-2</c:v>
                </c:pt>
                <c:pt idx="240">
                  <c:v>1.3333333333333374E-2</c:v>
                </c:pt>
                <c:pt idx="241">
                  <c:v>1.3278008298755228E-2</c:v>
                </c:pt>
                <c:pt idx="242">
                  <c:v>1.322314049586781E-2</c:v>
                </c:pt>
                <c:pt idx="243">
                  <c:v>1.3168724279835434E-2</c:v>
                </c:pt>
                <c:pt idx="244">
                  <c:v>1.3114754098360699E-2</c:v>
                </c:pt>
                <c:pt idx="245">
                  <c:v>1.3061224489795962E-2</c:v>
                </c:pt>
                <c:pt idx="246">
                  <c:v>1.3008130081300858E-2</c:v>
                </c:pt>
                <c:pt idx="247">
                  <c:v>1.2955465587044581E-2</c:v>
                </c:pt>
                <c:pt idx="248">
                  <c:v>1.290322580645166E-2</c:v>
                </c:pt>
                <c:pt idx="249">
                  <c:v>1.2851405622490007E-2</c:v>
                </c:pt>
                <c:pt idx="250">
                  <c:v>1.2800000000000047E-2</c:v>
                </c:pt>
                <c:pt idx="251">
                  <c:v>1.2749003984063794E-2</c:v>
                </c:pt>
                <c:pt idx="252">
                  <c:v>1.2698412698412747E-2</c:v>
                </c:pt>
                <c:pt idx="253">
                  <c:v>1.2648221343873568E-2</c:v>
                </c:pt>
                <c:pt idx="254">
                  <c:v>1.2598425196850444E-2</c:v>
                </c:pt>
                <c:pt idx="255">
                  <c:v>1.2549019607843189E-2</c:v>
                </c:pt>
                <c:pt idx="256">
                  <c:v>1.2500000000000053E-2</c:v>
                </c:pt>
                <c:pt idx="257">
                  <c:v>1.2451361867704333E-2</c:v>
                </c:pt>
                <c:pt idx="258">
                  <c:v>1.2403100775193852E-2</c:v>
                </c:pt>
                <c:pt idx="259">
                  <c:v>1.2355212355212409E-2</c:v>
                </c:pt>
                <c:pt idx="260">
                  <c:v>1.2307692307692361E-2</c:v>
                </c:pt>
                <c:pt idx="261">
                  <c:v>1.2260536398467489E-2</c:v>
                </c:pt>
                <c:pt idx="262">
                  <c:v>1.2213740458015323E-2</c:v>
                </c:pt>
                <c:pt idx="263">
                  <c:v>1.2167300380228193E-2</c:v>
                </c:pt>
                <c:pt idx="264">
                  <c:v>1.2121212121212178E-2</c:v>
                </c:pt>
                <c:pt idx="265">
                  <c:v>1.2075471698113264E-2</c:v>
                </c:pt>
                <c:pt idx="266">
                  <c:v>1.2030075187969983E-2</c:v>
                </c:pt>
                <c:pt idx="267">
                  <c:v>1.1985018726591818E-2</c:v>
                </c:pt>
                <c:pt idx="268">
                  <c:v>1.1940298507462746E-2</c:v>
                </c:pt>
                <c:pt idx="269">
                  <c:v>1.1895910780669204E-2</c:v>
                </c:pt>
                <c:pt idx="270">
                  <c:v>1.1851851851851912E-2</c:v>
                </c:pt>
                <c:pt idx="271">
                  <c:v>1.1808118081180872E-2</c:v>
                </c:pt>
                <c:pt idx="272">
                  <c:v>1.1764705882353002E-2</c:v>
                </c:pt>
                <c:pt idx="273">
                  <c:v>1.1721611721611782E-2</c:v>
                </c:pt>
                <c:pt idx="274">
                  <c:v>1.1678832116788383E-2</c:v>
                </c:pt>
                <c:pt idx="275">
                  <c:v>1.1636363636363698E-2</c:v>
                </c:pt>
                <c:pt idx="276">
                  <c:v>1.1594202898550787E-2</c:v>
                </c:pt>
                <c:pt idx="277">
                  <c:v>1.1552346570397175E-2</c:v>
                </c:pt>
                <c:pt idx="278">
                  <c:v>1.1510791366906538E-2</c:v>
                </c:pt>
                <c:pt idx="279">
                  <c:v>1.1469534050179276E-2</c:v>
                </c:pt>
                <c:pt idx="280">
                  <c:v>1.1428571428571493E-2</c:v>
                </c:pt>
                <c:pt idx="281">
                  <c:v>1.1387900355871951E-2</c:v>
                </c:pt>
                <c:pt idx="282">
                  <c:v>1.1347517730496519E-2</c:v>
                </c:pt>
                <c:pt idx="283">
                  <c:v>1.1307420494699712E-2</c:v>
                </c:pt>
                <c:pt idx="284">
                  <c:v>1.1267605633802883E-2</c:v>
                </c:pt>
                <c:pt idx="285">
                  <c:v>1.1228070175438663E-2</c:v>
                </c:pt>
                <c:pt idx="286">
                  <c:v>1.1188811188811255E-2</c:v>
                </c:pt>
                <c:pt idx="287">
                  <c:v>1.1149825783972193E-2</c:v>
                </c:pt>
                <c:pt idx="288">
                  <c:v>1.1111111111111179E-2</c:v>
                </c:pt>
                <c:pt idx="289">
                  <c:v>1.1072664359861659E-2</c:v>
                </c:pt>
                <c:pt idx="290">
                  <c:v>1.1034482758620758E-2</c:v>
                </c:pt>
                <c:pt idx="291">
                  <c:v>1.099656357388323E-2</c:v>
                </c:pt>
                <c:pt idx="292">
                  <c:v>1.0958904109589111E-2</c:v>
                </c:pt>
                <c:pt idx="293">
                  <c:v>1.0921501706484711E-2</c:v>
                </c:pt>
                <c:pt idx="294">
                  <c:v>1.0884353741496667E-2</c:v>
                </c:pt>
                <c:pt idx="295">
                  <c:v>1.0847457627118714E-2</c:v>
                </c:pt>
                <c:pt idx="296">
                  <c:v>1.0810810810810881E-2</c:v>
                </c:pt>
                <c:pt idx="297">
                  <c:v>1.0774410774410844E-2</c:v>
                </c:pt>
                <c:pt idx="298">
                  <c:v>1.0738255033557118E-2</c:v>
                </c:pt>
                <c:pt idx="299">
                  <c:v>1.0702341137123816E-2</c:v>
                </c:pt>
                <c:pt idx="300">
                  <c:v>1.0666666666666737E-2</c:v>
                </c:pt>
                <c:pt idx="301">
                  <c:v>1.063122923588047E-2</c:v>
                </c:pt>
                <c:pt idx="302">
                  <c:v>1.0596026490066296E-2</c:v>
                </c:pt>
                <c:pt idx="303">
                  <c:v>1.0561056105610632E-2</c:v>
                </c:pt>
                <c:pt idx="304">
                  <c:v>1.0526315789473757E-2</c:v>
                </c:pt>
                <c:pt idx="305">
                  <c:v>1.0491803278688597E-2</c:v>
                </c:pt>
                <c:pt idx="306">
                  <c:v>1.0457516339869353E-2</c:v>
                </c:pt>
                <c:pt idx="307">
                  <c:v>1.0423452768729715E-2</c:v>
                </c:pt>
                <c:pt idx="308">
                  <c:v>1.0389610389610462E-2</c:v>
                </c:pt>
                <c:pt idx="309">
                  <c:v>1.0355987055016254E-2</c:v>
                </c:pt>
                <c:pt idx="310">
                  <c:v>1.0322580645161365E-2</c:v>
                </c:pt>
                <c:pt idx="311">
                  <c:v>1.0289389067524191E-2</c:v>
                </c:pt>
                <c:pt idx="312">
                  <c:v>1.0256410256410331E-2</c:v>
                </c:pt>
                <c:pt idx="313">
                  <c:v>1.0223642172524037E-2</c:v>
                </c:pt>
                <c:pt idx="314">
                  <c:v>1.0191082802547845E-2</c:v>
                </c:pt>
                <c:pt idx="315">
                  <c:v>1.0158730158730233E-2</c:v>
                </c:pt>
                <c:pt idx="316">
                  <c:v>1.0126582278481087E-2</c:v>
                </c:pt>
                <c:pt idx="317">
                  <c:v>1.0094637223974839E-2</c:v>
                </c:pt>
                <c:pt idx="318">
                  <c:v>1.0062893081761082E-2</c:v>
                </c:pt>
                <c:pt idx="319">
                  <c:v>1.003134796238252E-2</c:v>
                </c:pt>
                <c:pt idx="320">
                  <c:v>1.0000000000000077E-2</c:v>
                </c:pt>
                <c:pt idx="321">
                  <c:v>9.9688473520249989E-3</c:v>
                </c:pt>
                <c:pt idx="322">
                  <c:v>9.9378881987578407E-3</c:v>
                </c:pt>
                <c:pt idx="323">
                  <c:v>9.9071207430341326E-3</c:v>
                </c:pt>
                <c:pt idx="324">
                  <c:v>9.8765432098766193E-3</c:v>
                </c:pt>
                <c:pt idx="325">
                  <c:v>9.8461538461539228E-3</c:v>
                </c:pt>
                <c:pt idx="326">
                  <c:v>9.8159509202454757E-3</c:v>
                </c:pt>
                <c:pt idx="327">
                  <c:v>9.7859327217126157E-3</c:v>
                </c:pt>
                <c:pt idx="328">
                  <c:v>9.7560975609756878E-3</c:v>
                </c:pt>
                <c:pt idx="329">
                  <c:v>9.7264437689970375E-3</c:v>
                </c:pt>
                <c:pt idx="330">
                  <c:v>9.696969696969775E-3</c:v>
                </c:pt>
                <c:pt idx="331">
                  <c:v>9.6676737160121626E-3</c:v>
                </c:pt>
                <c:pt idx="332">
                  <c:v>9.6385542168675471E-3</c:v>
                </c:pt>
                <c:pt idx="333">
                  <c:v>9.6096096096096872E-3</c:v>
                </c:pt>
                <c:pt idx="334">
                  <c:v>9.5808383233533714E-3</c:v>
                </c:pt>
                <c:pt idx="335">
                  <c:v>9.5522388059702274E-3</c:v>
                </c:pt>
                <c:pt idx="336">
                  <c:v>9.5238095238096027E-3</c:v>
                </c:pt>
                <c:pt idx="337">
                  <c:v>9.4955489614244118E-3</c:v>
                </c:pt>
                <c:pt idx="338">
                  <c:v>9.4674556213018533E-3</c:v>
                </c:pt>
                <c:pt idx="339">
                  <c:v>9.4395280235988997E-3</c:v>
                </c:pt>
                <c:pt idx="340">
                  <c:v>9.4117647058824319E-3</c:v>
                </c:pt>
                <c:pt idx="341">
                  <c:v>9.3841642228739801E-3</c:v>
                </c:pt>
                <c:pt idx="342">
                  <c:v>9.3567251461989104E-3</c:v>
                </c:pt>
                <c:pt idx="343">
                  <c:v>9.3294460641400213E-3</c:v>
                </c:pt>
                <c:pt idx="344">
                  <c:v>9.3023255813954285E-3</c:v>
                </c:pt>
                <c:pt idx="345">
                  <c:v>9.2753623188406593E-3</c:v>
                </c:pt>
                <c:pt idx="346">
                  <c:v>9.2485549132948781E-3</c:v>
                </c:pt>
                <c:pt idx="347">
                  <c:v>9.2219020172911465E-3</c:v>
                </c:pt>
                <c:pt idx="348">
                  <c:v>9.1954022988506544E-3</c:v>
                </c:pt>
                <c:pt idx="349">
                  <c:v>9.1690544412608259E-3</c:v>
                </c:pt>
                <c:pt idx="350">
                  <c:v>9.1428571428572233E-3</c:v>
                </c:pt>
                <c:pt idx="351">
                  <c:v>9.1168091168091978E-3</c:v>
                </c:pt>
                <c:pt idx="352">
                  <c:v>9.090909090909172E-3</c:v>
                </c:pt>
                <c:pt idx="353">
                  <c:v>9.06515580736552E-3</c:v>
                </c:pt>
                <c:pt idx="354">
                  <c:v>9.0395480225989502E-3</c:v>
                </c:pt>
                <c:pt idx="355">
                  <c:v>9.0140845070423338E-3</c:v>
                </c:pt>
                <c:pt idx="356">
                  <c:v>8.9887640449439008E-3</c:v>
                </c:pt>
                <c:pt idx="357">
                  <c:v>8.9635854341737504E-3</c:v>
                </c:pt>
                <c:pt idx="358">
                  <c:v>8.9385474860336003E-3</c:v>
                </c:pt>
                <c:pt idx="359">
                  <c:v>8.9136490250697181E-3</c:v>
                </c:pt>
                <c:pt idx="360">
                  <c:v>8.8888888888889704E-3</c:v>
                </c:pt>
                <c:pt idx="361">
                  <c:v>8.8642659279779198E-3</c:v>
                </c:pt>
                <c:pt idx="362">
                  <c:v>8.8397790055249423E-3</c:v>
                </c:pt>
                <c:pt idx="363">
                  <c:v>8.8154269972452598E-3</c:v>
                </c:pt>
                <c:pt idx="364">
                  <c:v>8.7912087912088727E-3</c:v>
                </c:pt>
                <c:pt idx="365">
                  <c:v>8.7671232876713138E-3</c:v>
                </c:pt>
                <c:pt idx="366">
                  <c:v>8.7431693989071853E-3</c:v>
                </c:pt>
                <c:pt idx="367">
                  <c:v>8.7193460490464034E-3</c:v>
                </c:pt>
                <c:pt idx="368">
                  <c:v>8.6956521739131251E-3</c:v>
                </c:pt>
                <c:pt idx="369">
                  <c:v>8.6720867208672902E-3</c:v>
                </c:pt>
                <c:pt idx="370">
                  <c:v>8.6486486486487303E-3</c:v>
                </c:pt>
                <c:pt idx="371">
                  <c:v>8.625336927223802E-3</c:v>
                </c:pt>
                <c:pt idx="372">
                  <c:v>8.6021505376344901E-3</c:v>
                </c:pt>
                <c:pt idx="373">
                  <c:v>8.5790884718499483E-3</c:v>
                </c:pt>
                <c:pt idx="374">
                  <c:v>8.5561497326204026E-3</c:v>
                </c:pt>
                <c:pt idx="375">
                  <c:v>8.5333333333334153E-3</c:v>
                </c:pt>
                <c:pt idx="376">
                  <c:v>8.5106382978724221E-3</c:v>
                </c:pt>
                <c:pt idx="377">
                  <c:v>8.4880636604775361E-3</c:v>
                </c:pt>
                <c:pt idx="378">
                  <c:v>8.4656084656085477E-3</c:v>
                </c:pt>
                <c:pt idx="379">
                  <c:v>8.4432717678101094E-3</c:v>
                </c:pt>
                <c:pt idx="380">
                  <c:v>8.4210526315790304E-3</c:v>
                </c:pt>
                <c:pt idx="381">
                  <c:v>8.398950131233679E-3</c:v>
                </c:pt>
                <c:pt idx="382">
                  <c:v>8.3769633507854227E-3</c:v>
                </c:pt>
                <c:pt idx="383">
                  <c:v>8.3550913838120935E-3</c:v>
                </c:pt>
                <c:pt idx="384">
                  <c:v>8.3333333333334165E-3</c:v>
                </c:pt>
                <c:pt idx="385">
                  <c:v>8.3116883116883949E-3</c:v>
                </c:pt>
                <c:pt idx="386">
                  <c:v>8.2901554404145907E-3</c:v>
                </c:pt>
                <c:pt idx="387">
                  <c:v>8.2687338501292815E-3</c:v>
                </c:pt>
                <c:pt idx="388">
                  <c:v>8.2474226804124529E-3</c:v>
                </c:pt>
                <c:pt idx="389">
                  <c:v>8.2262210796915994E-3</c:v>
                </c:pt>
                <c:pt idx="390">
                  <c:v>8.2051282051282884E-3</c:v>
                </c:pt>
                <c:pt idx="391">
                  <c:v>8.1841432225064764E-3</c:v>
                </c:pt>
                <c:pt idx="392">
                  <c:v>8.1632653061225312E-3</c:v>
                </c:pt>
                <c:pt idx="393">
                  <c:v>8.142493638676928E-3</c:v>
                </c:pt>
                <c:pt idx="394">
                  <c:v>8.1218274111675946E-3</c:v>
                </c:pt>
                <c:pt idx="395">
                  <c:v>8.1012658227848922E-3</c:v>
                </c:pt>
                <c:pt idx="396">
                  <c:v>8.0808080808081641E-3</c:v>
                </c:pt>
                <c:pt idx="397">
                  <c:v>8.0604534005038614E-3</c:v>
                </c:pt>
                <c:pt idx="398">
                  <c:v>8.040201005025208E-3</c:v>
                </c:pt>
                <c:pt idx="399">
                  <c:v>8.0200501253133664E-3</c:v>
                </c:pt>
                <c:pt idx="400">
                  <c:v>8.0000000000000834E-3</c:v>
                </c:pt>
                <c:pt idx="401">
                  <c:v>7.9800498753118034E-3</c:v>
                </c:pt>
                <c:pt idx="402">
                  <c:v>7.9601990049752071E-3</c:v>
                </c:pt>
                <c:pt idx="403">
                  <c:v>7.940446650124151E-3</c:v>
                </c:pt>
                <c:pt idx="404">
                  <c:v>7.9207920792080024E-3</c:v>
                </c:pt>
                <c:pt idx="405">
                  <c:v>7.9012345679013163E-3</c:v>
                </c:pt>
                <c:pt idx="406">
                  <c:v>7.881773399014861E-3</c:v>
                </c:pt>
                <c:pt idx="407">
                  <c:v>7.8624078624079437E-3</c:v>
                </c:pt>
                <c:pt idx="408">
                  <c:v>7.8431372549020422E-3</c:v>
                </c:pt>
                <c:pt idx="409">
                  <c:v>7.8239608801956816E-3</c:v>
                </c:pt>
                <c:pt idx="410">
                  <c:v>7.8048780487805702E-3</c:v>
                </c:pt>
                <c:pt idx="411">
                  <c:v>7.7858880778589627E-3</c:v>
                </c:pt>
                <c:pt idx="412">
                  <c:v>7.766990291262218E-3</c:v>
                </c:pt>
                <c:pt idx="413">
                  <c:v>7.7481840193705425E-3</c:v>
                </c:pt>
                <c:pt idx="414">
                  <c:v>7.7294685990338986E-3</c:v>
                </c:pt>
                <c:pt idx="415">
                  <c:v>7.7108433734940579E-3</c:v>
                </c:pt>
                <c:pt idx="416">
                  <c:v>7.6923076923077743E-3</c:v>
                </c:pt>
                <c:pt idx="417">
                  <c:v>7.6738609112710649E-3</c:v>
                </c:pt>
                <c:pt idx="418">
                  <c:v>7.6555023923445794E-3</c:v>
                </c:pt>
                <c:pt idx="419">
                  <c:v>7.637231503580034E-3</c:v>
                </c:pt>
                <c:pt idx="420">
                  <c:v>7.6190476190477014E-3</c:v>
                </c:pt>
                <c:pt idx="421">
                  <c:v>7.600950118764928E-3</c:v>
                </c:pt>
                <c:pt idx="422">
                  <c:v>7.5829383886256742E-3</c:v>
                </c:pt>
                <c:pt idx="423">
                  <c:v>7.5650118203310513E-3</c:v>
                </c:pt>
                <c:pt idx="424">
                  <c:v>7.5471698113208363E-3</c:v>
                </c:pt>
                <c:pt idx="425">
                  <c:v>7.5294117647059641E-3</c:v>
                </c:pt>
                <c:pt idx="426">
                  <c:v>7.5117370892019602E-3</c:v>
                </c:pt>
                <c:pt idx="427">
                  <c:v>7.4941451990633142E-3</c:v>
                </c:pt>
                <c:pt idx="428">
                  <c:v>7.4766355140187734E-3</c:v>
                </c:pt>
                <c:pt idx="429">
                  <c:v>7.4592074592075407E-3</c:v>
                </c:pt>
                <c:pt idx="430">
                  <c:v>7.441860465116361E-3</c:v>
                </c:pt>
                <c:pt idx="431">
                  <c:v>7.424593967517483E-3</c:v>
                </c:pt>
                <c:pt idx="432">
                  <c:v>7.4074074074074892E-3</c:v>
                </c:pt>
                <c:pt idx="433">
                  <c:v>7.3903002309469645E-3</c:v>
                </c:pt>
                <c:pt idx="434">
                  <c:v>7.3732718894010032E-3</c:v>
                </c:pt>
                <c:pt idx="435">
                  <c:v>7.3563218390805419E-3</c:v>
                </c:pt>
                <c:pt idx="436">
                  <c:v>7.3394495412844856E-3</c:v>
                </c:pt>
                <c:pt idx="437">
                  <c:v>7.3226544622426448E-3</c:v>
                </c:pt>
                <c:pt idx="438">
                  <c:v>7.3059360730594429E-3</c:v>
                </c:pt>
                <c:pt idx="439">
                  <c:v>7.2892938496583962E-3</c:v>
                </c:pt>
                <c:pt idx="440">
                  <c:v>7.2727272727273543E-3</c:v>
                </c:pt>
                <c:pt idx="441">
                  <c:v>7.256235827664481E-3</c:v>
                </c:pt>
                <c:pt idx="442">
                  <c:v>7.2398190045249687E-3</c:v>
                </c:pt>
                <c:pt idx="443">
                  <c:v>7.2234762979684793E-3</c:v>
                </c:pt>
                <c:pt idx="444">
                  <c:v>7.2072072072072889E-3</c:v>
                </c:pt>
                <c:pt idx="445">
                  <c:v>7.191011235955138E-3</c:v>
                </c:pt>
                <c:pt idx="446">
                  <c:v>7.1748878923767632E-3</c:v>
                </c:pt>
                <c:pt idx="447">
                  <c:v>7.158836689038113E-3</c:v>
                </c:pt>
                <c:pt idx="448">
                  <c:v>7.1428571428572242E-3</c:v>
                </c:pt>
                <c:pt idx="449">
                  <c:v>7.126948775055761E-3</c:v>
                </c:pt>
                <c:pt idx="450">
                  <c:v>7.111111111111193E-3</c:v>
                </c:pt>
                <c:pt idx="451">
                  <c:v>7.0953436807096159E-3</c:v>
                </c:pt>
                <c:pt idx="452">
                  <c:v>7.0796460176991965E-3</c:v>
                </c:pt>
                <c:pt idx="453">
                  <c:v>7.0640176600442316E-3</c:v>
                </c:pt>
                <c:pt idx="454">
                  <c:v>7.0484581497798175E-3</c:v>
                </c:pt>
                <c:pt idx="455">
                  <c:v>7.0329670329671145E-3</c:v>
                </c:pt>
                <c:pt idx="456">
                  <c:v>7.0175438596492045E-3</c:v>
                </c:pt>
                <c:pt idx="457">
                  <c:v>7.0021881838075208E-3</c:v>
                </c:pt>
                <c:pt idx="458">
                  <c:v>6.986899563318859E-3</c:v>
                </c:pt>
                <c:pt idx="459">
                  <c:v>6.9716775599129354E-3</c:v>
                </c:pt>
                <c:pt idx="460">
                  <c:v>6.9565217391305157E-3</c:v>
                </c:pt>
                <c:pt idx="461">
                  <c:v>6.9414316702820769E-3</c:v>
                </c:pt>
                <c:pt idx="462">
                  <c:v>6.9264069264070079E-3</c:v>
                </c:pt>
                <c:pt idx="463">
                  <c:v>6.9114470842333428E-3</c:v>
                </c:pt>
                <c:pt idx="464">
                  <c:v>6.8965517241380125E-3</c:v>
                </c:pt>
                <c:pt idx="465">
                  <c:v>6.8817204301076084E-3</c:v>
                </c:pt>
                <c:pt idx="466">
                  <c:v>6.866952789699652E-3</c:v>
                </c:pt>
                <c:pt idx="467">
                  <c:v>6.8522483940043639E-3</c:v>
                </c:pt>
                <c:pt idx="468">
                  <c:v>6.8376068376069183E-3</c:v>
                </c:pt>
                <c:pt idx="469">
                  <c:v>6.8230277185501878E-3</c:v>
                </c:pt>
                <c:pt idx="470">
                  <c:v>6.8085106382979529E-3</c:v>
                </c:pt>
                <c:pt idx="471">
                  <c:v>6.7940552016985947E-3</c:v>
                </c:pt>
                <c:pt idx="472">
                  <c:v>6.779661016949233E-3</c:v>
                </c:pt>
                <c:pt idx="473">
                  <c:v>6.7653276955603348E-3</c:v>
                </c:pt>
                <c:pt idx="474">
                  <c:v>6.7510548523207559E-3</c:v>
                </c:pt>
                <c:pt idx="475">
                  <c:v>6.7368421052632389E-3</c:v>
                </c:pt>
                <c:pt idx="476">
                  <c:v>6.7226890756303332E-3</c:v>
                </c:pt>
                <c:pt idx="477">
                  <c:v>6.7085953878407512E-3</c:v>
                </c:pt>
                <c:pt idx="478">
                  <c:v>6.6945606694561472E-3</c:v>
                </c:pt>
                <c:pt idx="479">
                  <c:v>6.6805845511483065E-3</c:v>
                </c:pt>
                <c:pt idx="480">
                  <c:v>6.6666666666667469E-3</c:v>
                </c:pt>
                <c:pt idx="481">
                  <c:v>6.652806652806733E-3</c:v>
                </c:pt>
                <c:pt idx="482">
                  <c:v>6.6390041493776739E-3</c:v>
                </c:pt>
                <c:pt idx="483">
                  <c:v>6.6252587991719233E-3</c:v>
                </c:pt>
                <c:pt idx="484">
                  <c:v>6.6115702479339648E-3</c:v>
                </c:pt>
                <c:pt idx="485">
                  <c:v>6.597938144329977E-3</c:v>
                </c:pt>
                <c:pt idx="486">
                  <c:v>6.584362139917776E-3</c:v>
                </c:pt>
                <c:pt idx="487">
                  <c:v>6.5708418891171237E-3</c:v>
                </c:pt>
                <c:pt idx="488">
                  <c:v>6.5573770491804085E-3</c:v>
                </c:pt>
                <c:pt idx="489">
                  <c:v>6.5439672801636791E-3</c:v>
                </c:pt>
                <c:pt idx="490">
                  <c:v>6.5306122448980392E-3</c:v>
                </c:pt>
                <c:pt idx="491">
                  <c:v>6.5173116089613835E-3</c:v>
                </c:pt>
                <c:pt idx="492">
                  <c:v>6.5040650406504863E-3</c:v>
                </c:pt>
                <c:pt idx="493">
                  <c:v>6.4908722109534266E-3</c:v>
                </c:pt>
                <c:pt idx="494">
                  <c:v>6.4777327935223476E-3</c:v>
                </c:pt>
                <c:pt idx="495">
                  <c:v>6.4646464646465444E-3</c:v>
                </c:pt>
                <c:pt idx="496">
                  <c:v>6.4516129032258862E-3</c:v>
                </c:pt>
                <c:pt idx="497">
                  <c:v>6.4386317907445464E-3</c:v>
                </c:pt>
                <c:pt idx="498">
                  <c:v>6.42570281124506E-3</c:v>
                </c:pt>
                <c:pt idx="499">
                  <c:v>6.412825651302685E-3</c:v>
                </c:pt>
                <c:pt idx="500">
                  <c:v>6.4000000000000801E-3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6F-4AD8-92A3-5878741D8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303312"/>
        <c:axId val="-2031291344"/>
      </c:scatterChart>
      <c:valAx>
        <c:axId val="-203130331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b="1"/>
                  <a:t>T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31291344"/>
        <c:crosses val="autoZero"/>
        <c:crossBetween val="midCat"/>
      </c:valAx>
      <c:valAx>
        <c:axId val="-203129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b="1"/>
                  <a:t>Sa (1/g)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3130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 b="1"/>
              <a:t>Espectro de Diseño Modificado</a:t>
            </a:r>
          </a:p>
          <a:p>
            <a:pPr>
              <a:defRPr/>
            </a:pPr>
            <a:r>
              <a:rPr lang="es-VE" b="1"/>
              <a:t>(Eje Longitudinal)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EDM_L!$N$5:$N$505</c:f>
              <c:numCache>
                <c:formatCode>0.000_ ;\-0.000\ </c:formatCode>
                <c:ptCount val="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</c:numCache>
            </c:numRef>
          </c:xVal>
          <c:yVal>
            <c:numRef>
              <c:f>EDM_L!$O$5:$O$505</c:f>
              <c:numCache>
                <c:formatCode>0.000_ ;\-0.000\ </c:formatCode>
                <c:ptCount val="501"/>
                <c:pt idx="0">
                  <c:v>7.7128205128205139E-3</c:v>
                </c:pt>
                <c:pt idx="1">
                  <c:v>8.6190769230769237E-3</c:v>
                </c:pt>
                <c:pt idx="2">
                  <c:v>9.5253333333333336E-3</c:v>
                </c:pt>
                <c:pt idx="3">
                  <c:v>1.0431589743589745E-2</c:v>
                </c:pt>
                <c:pt idx="4">
                  <c:v>1.1337846153846155E-2</c:v>
                </c:pt>
                <c:pt idx="5">
                  <c:v>1.2244102564102567E-2</c:v>
                </c:pt>
                <c:pt idx="6">
                  <c:v>1.3150358974358976E-2</c:v>
                </c:pt>
                <c:pt idx="7">
                  <c:v>1.4056615384615388E-2</c:v>
                </c:pt>
                <c:pt idx="8">
                  <c:v>1.4962871794871796E-2</c:v>
                </c:pt>
                <c:pt idx="9">
                  <c:v>1.5869128205128206E-2</c:v>
                </c:pt>
                <c:pt idx="10">
                  <c:v>1.6775384615384616E-2</c:v>
                </c:pt>
                <c:pt idx="11">
                  <c:v>1.7681641025641022E-2</c:v>
                </c:pt>
                <c:pt idx="12">
                  <c:v>1.8587897435897435E-2</c:v>
                </c:pt>
                <c:pt idx="13">
                  <c:v>1.9282051282051287E-2</c:v>
                </c:pt>
                <c:pt idx="14">
                  <c:v>1.9282051282051287E-2</c:v>
                </c:pt>
                <c:pt idx="15">
                  <c:v>1.9282051282051287E-2</c:v>
                </c:pt>
                <c:pt idx="16">
                  <c:v>1.9282051282051287E-2</c:v>
                </c:pt>
                <c:pt idx="17">
                  <c:v>1.9282051282051287E-2</c:v>
                </c:pt>
                <c:pt idx="18">
                  <c:v>1.9282051282051287E-2</c:v>
                </c:pt>
                <c:pt idx="19">
                  <c:v>1.9282051282051287E-2</c:v>
                </c:pt>
                <c:pt idx="20">
                  <c:v>1.9282051282051287E-2</c:v>
                </c:pt>
                <c:pt idx="21">
                  <c:v>1.9282051282051287E-2</c:v>
                </c:pt>
                <c:pt idx="22">
                  <c:v>1.9282051282051287E-2</c:v>
                </c:pt>
                <c:pt idx="23">
                  <c:v>1.9282051282051287E-2</c:v>
                </c:pt>
                <c:pt idx="24">
                  <c:v>1.9282051282051287E-2</c:v>
                </c:pt>
                <c:pt idx="25">
                  <c:v>1.9282051282051287E-2</c:v>
                </c:pt>
                <c:pt idx="26">
                  <c:v>1.9282051282051287E-2</c:v>
                </c:pt>
                <c:pt idx="27">
                  <c:v>1.9282051282051287E-2</c:v>
                </c:pt>
                <c:pt idx="28">
                  <c:v>1.9282051282051287E-2</c:v>
                </c:pt>
                <c:pt idx="29">
                  <c:v>1.9282051282051287E-2</c:v>
                </c:pt>
                <c:pt idx="30">
                  <c:v>1.9282051282051287E-2</c:v>
                </c:pt>
                <c:pt idx="31">
                  <c:v>1.9282051282051287E-2</c:v>
                </c:pt>
                <c:pt idx="32">
                  <c:v>1.9282051282051287E-2</c:v>
                </c:pt>
                <c:pt idx="33">
                  <c:v>1.9282051282051287E-2</c:v>
                </c:pt>
                <c:pt idx="34">
                  <c:v>1.9282051282051287E-2</c:v>
                </c:pt>
                <c:pt idx="35">
                  <c:v>1.9282051282051287E-2</c:v>
                </c:pt>
                <c:pt idx="36">
                  <c:v>1.9282051282051287E-2</c:v>
                </c:pt>
                <c:pt idx="37">
                  <c:v>1.9282051282051287E-2</c:v>
                </c:pt>
                <c:pt idx="38">
                  <c:v>1.9282051282051287E-2</c:v>
                </c:pt>
                <c:pt idx="39">
                  <c:v>1.9282051282051287E-2</c:v>
                </c:pt>
                <c:pt idx="40">
                  <c:v>1.9282051282051287E-2</c:v>
                </c:pt>
                <c:pt idx="41">
                  <c:v>1.9282051282051287E-2</c:v>
                </c:pt>
                <c:pt idx="42">
                  <c:v>1.9282051282051287E-2</c:v>
                </c:pt>
                <c:pt idx="43">
                  <c:v>1.9282051282051287E-2</c:v>
                </c:pt>
                <c:pt idx="44">
                  <c:v>1.9282051282051287E-2</c:v>
                </c:pt>
                <c:pt idx="45">
                  <c:v>1.9282051282051287E-2</c:v>
                </c:pt>
                <c:pt idx="46">
                  <c:v>1.9282051282051287E-2</c:v>
                </c:pt>
                <c:pt idx="47">
                  <c:v>1.9282051282051287E-2</c:v>
                </c:pt>
                <c:pt idx="48">
                  <c:v>1.9282051282051287E-2</c:v>
                </c:pt>
                <c:pt idx="49">
                  <c:v>1.9282051282051287E-2</c:v>
                </c:pt>
                <c:pt idx="50">
                  <c:v>1.9282051282051287E-2</c:v>
                </c:pt>
                <c:pt idx="51">
                  <c:v>1.9282051282051287E-2</c:v>
                </c:pt>
                <c:pt idx="52">
                  <c:v>1.9282051282051287E-2</c:v>
                </c:pt>
                <c:pt idx="53">
                  <c:v>1.9282051282051287E-2</c:v>
                </c:pt>
                <c:pt idx="54">
                  <c:v>1.9282051282051287E-2</c:v>
                </c:pt>
                <c:pt idx="55">
                  <c:v>1.9282051282051287E-2</c:v>
                </c:pt>
                <c:pt idx="56">
                  <c:v>1.9282051282051287E-2</c:v>
                </c:pt>
                <c:pt idx="57">
                  <c:v>1.9282051282051287E-2</c:v>
                </c:pt>
                <c:pt idx="58">
                  <c:v>1.9282051282051287E-2</c:v>
                </c:pt>
                <c:pt idx="59">
                  <c:v>1.9282051282051287E-2</c:v>
                </c:pt>
                <c:pt idx="60">
                  <c:v>1.9282051282051287E-2</c:v>
                </c:pt>
                <c:pt idx="61">
                  <c:v>1.9282051282051287E-2</c:v>
                </c:pt>
                <c:pt idx="62">
                  <c:v>1.9282051282051287E-2</c:v>
                </c:pt>
                <c:pt idx="63">
                  <c:v>1.9282051282051287E-2</c:v>
                </c:pt>
                <c:pt idx="64">
                  <c:v>1.9230769230769221E-2</c:v>
                </c:pt>
                <c:pt idx="65">
                  <c:v>1.893491124260354E-2</c:v>
                </c:pt>
                <c:pt idx="66">
                  <c:v>1.8648018648018638E-2</c:v>
                </c:pt>
                <c:pt idx="67">
                  <c:v>1.8369690011481046E-2</c:v>
                </c:pt>
                <c:pt idx="68">
                  <c:v>1.8099547511312205E-2</c:v>
                </c:pt>
                <c:pt idx="69">
                  <c:v>1.7837235228539566E-2</c:v>
                </c:pt>
                <c:pt idx="70">
                  <c:v>1.7582417582417572E-2</c:v>
                </c:pt>
                <c:pt idx="71">
                  <c:v>1.7334777898158168E-2</c:v>
                </c:pt>
                <c:pt idx="72">
                  <c:v>1.7094017094017085E-2</c:v>
                </c:pt>
                <c:pt idx="73">
                  <c:v>1.6859852476290824E-2</c:v>
                </c:pt>
                <c:pt idx="74">
                  <c:v>1.6632016632016623E-2</c:v>
                </c:pt>
                <c:pt idx="75">
                  <c:v>1.64102564102564E-2</c:v>
                </c:pt>
                <c:pt idx="76">
                  <c:v>1.6194331983805658E-2</c:v>
                </c:pt>
                <c:pt idx="77">
                  <c:v>1.5984015984015977E-2</c:v>
                </c:pt>
                <c:pt idx="78">
                  <c:v>1.5779092702169616E-2</c:v>
                </c:pt>
                <c:pt idx="79">
                  <c:v>1.5579357351509239E-2</c:v>
                </c:pt>
                <c:pt idx="80">
                  <c:v>1.5384615384615375E-2</c:v>
                </c:pt>
                <c:pt idx="81">
                  <c:v>1.5194681861348518E-2</c:v>
                </c:pt>
                <c:pt idx="82">
                  <c:v>1.5009380863039391E-2</c:v>
                </c:pt>
                <c:pt idx="83">
                  <c:v>1.4828544949026867E-2</c:v>
                </c:pt>
                <c:pt idx="84">
                  <c:v>1.4652014652014643E-2</c:v>
                </c:pt>
                <c:pt idx="85">
                  <c:v>1.4479638009049766E-2</c:v>
                </c:pt>
                <c:pt idx="86">
                  <c:v>1.4311270125223605E-2</c:v>
                </c:pt>
                <c:pt idx="87">
                  <c:v>1.4146772767462413E-2</c:v>
                </c:pt>
                <c:pt idx="88">
                  <c:v>1.3986013986013977E-2</c:v>
                </c:pt>
                <c:pt idx="89">
                  <c:v>1.3828867761452023E-2</c:v>
                </c:pt>
                <c:pt idx="90">
                  <c:v>1.3675213675213667E-2</c:v>
                </c:pt>
                <c:pt idx="91">
                  <c:v>1.3524936601859671E-2</c:v>
                </c:pt>
                <c:pt idx="92">
                  <c:v>1.3377926421404673E-2</c:v>
                </c:pt>
                <c:pt idx="93">
                  <c:v>1.3234077750206776E-2</c:v>
                </c:pt>
                <c:pt idx="94">
                  <c:v>1.3093289689034364E-2</c:v>
                </c:pt>
                <c:pt idx="95">
                  <c:v>1.2955465587044525E-2</c:v>
                </c:pt>
                <c:pt idx="96">
                  <c:v>1.2820512820512813E-2</c:v>
                </c:pt>
                <c:pt idx="97">
                  <c:v>1.2688342585249795E-2</c:v>
                </c:pt>
                <c:pt idx="98">
                  <c:v>1.2558869701726837E-2</c:v>
                </c:pt>
                <c:pt idx="99">
                  <c:v>1.2432012432012425E-2</c:v>
                </c:pt>
                <c:pt idx="100">
                  <c:v>1.2307692307692299E-2</c:v>
                </c:pt>
                <c:pt idx="101">
                  <c:v>1.2185833968012177E-2</c:v>
                </c:pt>
                <c:pt idx="102">
                  <c:v>1.206636500754147E-2</c:v>
                </c:pt>
                <c:pt idx="103">
                  <c:v>1.1949215832710971E-2</c:v>
                </c:pt>
                <c:pt idx="104">
                  <c:v>1.1834319526627212E-2</c:v>
                </c:pt>
                <c:pt idx="105">
                  <c:v>1.1721611721611715E-2</c:v>
                </c:pt>
                <c:pt idx="106">
                  <c:v>1.1611030478955E-2</c:v>
                </c:pt>
                <c:pt idx="107">
                  <c:v>1.1502516175413365E-2</c:v>
                </c:pt>
                <c:pt idx="108">
                  <c:v>1.139601139601139E-2</c:v>
                </c:pt>
                <c:pt idx="109">
                  <c:v>1.1291460832745228E-2</c:v>
                </c:pt>
                <c:pt idx="110">
                  <c:v>1.118881118881118E-2</c:v>
                </c:pt>
                <c:pt idx="111">
                  <c:v>1.1088011088011079E-2</c:v>
                </c:pt>
                <c:pt idx="112">
                  <c:v>1.0989010989010981E-2</c:v>
                </c:pt>
                <c:pt idx="113">
                  <c:v>1.0891763104152479E-2</c:v>
                </c:pt>
                <c:pt idx="114">
                  <c:v>1.0796221322537105E-2</c:v>
                </c:pt>
                <c:pt idx="115">
                  <c:v>1.0702341137123737E-2</c:v>
                </c:pt>
                <c:pt idx="116">
                  <c:v>1.0610079575596811E-2</c:v>
                </c:pt>
                <c:pt idx="117">
                  <c:v>1.0519395134779742E-2</c:v>
                </c:pt>
                <c:pt idx="118">
                  <c:v>1.0430247718383304E-2</c:v>
                </c:pt>
                <c:pt idx="119">
                  <c:v>1.0342598577892688E-2</c:v>
                </c:pt>
                <c:pt idx="120">
                  <c:v>1.0256410256410249E-2</c:v>
                </c:pt>
                <c:pt idx="121">
                  <c:v>1.0171646535282892E-2</c:v>
                </c:pt>
                <c:pt idx="122">
                  <c:v>1.0088272383354345E-2</c:v>
                </c:pt>
                <c:pt idx="123">
                  <c:v>1.0006253908692926E-2</c:v>
                </c:pt>
                <c:pt idx="124">
                  <c:v>9.9255583126550799E-3</c:v>
                </c:pt>
                <c:pt idx="125">
                  <c:v>9.8461538461538396E-3</c:v>
                </c:pt>
                <c:pt idx="126">
                  <c:v>9.7680097680097611E-3</c:v>
                </c:pt>
                <c:pt idx="127">
                  <c:v>9.6910963052695264E-3</c:v>
                </c:pt>
                <c:pt idx="128">
                  <c:v>9.615384615384609E-3</c:v>
                </c:pt>
                <c:pt idx="129">
                  <c:v>9.54084675014907E-3</c:v>
                </c:pt>
                <c:pt idx="130">
                  <c:v>9.4674556213017683E-3</c:v>
                </c:pt>
                <c:pt idx="131">
                  <c:v>9.3951849677040445E-3</c:v>
                </c:pt>
                <c:pt idx="132">
                  <c:v>9.3240093240093171E-3</c:v>
                </c:pt>
                <c:pt idx="133">
                  <c:v>9.2539039907460902E-3</c:v>
                </c:pt>
                <c:pt idx="134">
                  <c:v>9.1848450057405214E-3</c:v>
                </c:pt>
                <c:pt idx="135">
                  <c:v>9.116809116809111E-3</c:v>
                </c:pt>
                <c:pt idx="136">
                  <c:v>9.0497737556561025E-3</c:v>
                </c:pt>
                <c:pt idx="137">
                  <c:v>8.9837170129140869E-3</c:v>
                </c:pt>
                <c:pt idx="138">
                  <c:v>8.9186176142697811E-3</c:v>
                </c:pt>
                <c:pt idx="139">
                  <c:v>8.8544548976203594E-3</c:v>
                </c:pt>
                <c:pt idx="140">
                  <c:v>8.7912087912087843E-3</c:v>
                </c:pt>
                <c:pt idx="141">
                  <c:v>8.728859792689574E-3</c:v>
                </c:pt>
                <c:pt idx="142">
                  <c:v>8.6673889490790842E-3</c:v>
                </c:pt>
                <c:pt idx="143">
                  <c:v>8.6067778375470624E-3</c:v>
                </c:pt>
                <c:pt idx="144">
                  <c:v>8.5470085470085409E-3</c:v>
                </c:pt>
                <c:pt idx="145">
                  <c:v>8.4880636604774476E-3</c:v>
                </c:pt>
                <c:pt idx="146">
                  <c:v>8.4299262381454087E-3</c:v>
                </c:pt>
                <c:pt idx="147">
                  <c:v>8.3725798011512233E-3</c:v>
                </c:pt>
                <c:pt idx="148">
                  <c:v>8.3160083160083095E-3</c:v>
                </c:pt>
                <c:pt idx="149">
                  <c:v>8.2601961796592606E-3</c:v>
                </c:pt>
                <c:pt idx="150">
                  <c:v>8.2051282051281999E-3</c:v>
                </c:pt>
                <c:pt idx="151">
                  <c:v>8.1507896077432449E-3</c:v>
                </c:pt>
                <c:pt idx="152">
                  <c:v>8.0971659919028289E-3</c:v>
                </c:pt>
                <c:pt idx="153">
                  <c:v>8.0442433383609794E-3</c:v>
                </c:pt>
                <c:pt idx="154">
                  <c:v>7.9920079920079868E-3</c:v>
                </c:pt>
                <c:pt idx="155">
                  <c:v>7.9404466501240643E-3</c:v>
                </c:pt>
                <c:pt idx="156">
                  <c:v>7.8895463510848078E-3</c:v>
                </c:pt>
                <c:pt idx="157">
                  <c:v>7.8392944634982798E-3</c:v>
                </c:pt>
                <c:pt idx="158">
                  <c:v>7.7896786757546193E-3</c:v>
                </c:pt>
                <c:pt idx="159">
                  <c:v>7.7406869859699984E-3</c:v>
                </c:pt>
                <c:pt idx="160">
                  <c:v>7.6923076923076875E-3</c:v>
                </c:pt>
                <c:pt idx="161">
                  <c:v>7.6445293836598137E-3</c:v>
                </c:pt>
                <c:pt idx="162">
                  <c:v>7.5973409306742583E-3</c:v>
                </c:pt>
                <c:pt idx="163">
                  <c:v>7.5507314771118402E-3</c:v>
                </c:pt>
                <c:pt idx="164">
                  <c:v>7.5046904315196946E-3</c:v>
                </c:pt>
                <c:pt idx="165">
                  <c:v>7.459207459207454E-3</c:v>
                </c:pt>
                <c:pt idx="166">
                  <c:v>7.4142724745134324E-3</c:v>
                </c:pt>
                <c:pt idx="167">
                  <c:v>7.3698756333486813E-3</c:v>
                </c:pt>
                <c:pt idx="168">
                  <c:v>7.3260073260073199E-3</c:v>
                </c:pt>
                <c:pt idx="169">
                  <c:v>7.2826581702321296E-3</c:v>
                </c:pt>
                <c:pt idx="170">
                  <c:v>7.2398190045248802E-3</c:v>
                </c:pt>
                <c:pt idx="171">
                  <c:v>7.1974808816914031E-3</c:v>
                </c:pt>
                <c:pt idx="172">
                  <c:v>7.1556350626118016E-3</c:v>
                </c:pt>
                <c:pt idx="173">
                  <c:v>7.114273010226763E-3</c:v>
                </c:pt>
                <c:pt idx="174">
                  <c:v>7.0733863837312057E-3</c:v>
                </c:pt>
                <c:pt idx="175">
                  <c:v>7.0329670329670278E-3</c:v>
                </c:pt>
                <c:pt idx="176">
                  <c:v>6.9930069930069869E-3</c:v>
                </c:pt>
                <c:pt idx="177">
                  <c:v>6.953498478922202E-3</c:v>
                </c:pt>
                <c:pt idx="178">
                  <c:v>6.9144338807260114E-3</c:v>
                </c:pt>
                <c:pt idx="179">
                  <c:v>6.8758057584873177E-3</c:v>
                </c:pt>
                <c:pt idx="180">
                  <c:v>6.8376068376068324E-3</c:v>
                </c:pt>
                <c:pt idx="181">
                  <c:v>6.7998300042498893E-3</c:v>
                </c:pt>
                <c:pt idx="182">
                  <c:v>6.7624683009298346E-3</c:v>
                </c:pt>
                <c:pt idx="183">
                  <c:v>6.7255149222362285E-3</c:v>
                </c:pt>
                <c:pt idx="184">
                  <c:v>6.6889632107023358E-3</c:v>
                </c:pt>
                <c:pt idx="185">
                  <c:v>6.652806652806648E-3</c:v>
                </c:pt>
                <c:pt idx="186">
                  <c:v>6.6170388751033852E-3</c:v>
                </c:pt>
                <c:pt idx="187">
                  <c:v>6.5816536404771642E-3</c:v>
                </c:pt>
                <c:pt idx="188">
                  <c:v>6.5466448445171792E-3</c:v>
                </c:pt>
                <c:pt idx="189">
                  <c:v>6.5120065120065074E-3</c:v>
                </c:pt>
                <c:pt idx="190">
                  <c:v>6.4777327935222617E-3</c:v>
                </c:pt>
                <c:pt idx="191">
                  <c:v>6.4438179621425645E-3</c:v>
                </c:pt>
                <c:pt idx="192">
                  <c:v>6.4102564102564048E-3</c:v>
                </c:pt>
                <c:pt idx="193">
                  <c:v>6.3770426464726943E-3</c:v>
                </c:pt>
                <c:pt idx="194">
                  <c:v>6.3441712926248957E-3</c:v>
                </c:pt>
                <c:pt idx="195">
                  <c:v>6.3116370808678447E-3</c:v>
                </c:pt>
                <c:pt idx="196">
                  <c:v>6.2794348508634175E-3</c:v>
                </c:pt>
                <c:pt idx="197">
                  <c:v>6.2475595470519278E-3</c:v>
                </c:pt>
                <c:pt idx="198">
                  <c:v>6.2160062160062108E-3</c:v>
                </c:pt>
                <c:pt idx="199">
                  <c:v>6.1847700038654757E-3</c:v>
                </c:pt>
                <c:pt idx="200">
                  <c:v>6.1538461538461495E-3</c:v>
                </c:pt>
                <c:pt idx="201">
                  <c:v>6.1232300038270154E-3</c:v>
                </c:pt>
                <c:pt idx="202">
                  <c:v>6.0929169840060896E-3</c:v>
                </c:pt>
                <c:pt idx="203">
                  <c:v>6.0629026146267508E-3</c:v>
                </c:pt>
                <c:pt idx="204">
                  <c:v>6.0331825037707376E-3</c:v>
                </c:pt>
                <c:pt idx="205">
                  <c:v>6.003752345215759E-3</c:v>
                </c:pt>
                <c:pt idx="206">
                  <c:v>5.9746079163554887E-3</c:v>
                </c:pt>
                <c:pt idx="207">
                  <c:v>5.9457450761798598E-3</c:v>
                </c:pt>
                <c:pt idx="208">
                  <c:v>5.9171597633136111E-3</c:v>
                </c:pt>
                <c:pt idx="209">
                  <c:v>5.8888479941111536E-3</c:v>
                </c:pt>
                <c:pt idx="210">
                  <c:v>5.8608058608058634E-3</c:v>
                </c:pt>
                <c:pt idx="211">
                  <c:v>5.8330295297119965E-3</c:v>
                </c:pt>
                <c:pt idx="212">
                  <c:v>5.8055152394775062E-3</c:v>
                </c:pt>
                <c:pt idx="213">
                  <c:v>5.7782592993860645E-3</c:v>
                </c:pt>
                <c:pt idx="214">
                  <c:v>5.7512580877066895E-3</c:v>
                </c:pt>
                <c:pt idx="215">
                  <c:v>5.7245080500894505E-3</c:v>
                </c:pt>
                <c:pt idx="216">
                  <c:v>5.6980056980057044E-3</c:v>
                </c:pt>
                <c:pt idx="217">
                  <c:v>5.6717476072314843E-3</c:v>
                </c:pt>
                <c:pt idx="218">
                  <c:v>5.6457304163726246E-3</c:v>
                </c:pt>
                <c:pt idx="219">
                  <c:v>5.6199508254302843E-3</c:v>
                </c:pt>
                <c:pt idx="220">
                  <c:v>5.5944055944056013E-3</c:v>
                </c:pt>
                <c:pt idx="221">
                  <c:v>5.5690915419422289E-3</c:v>
                </c:pt>
                <c:pt idx="222">
                  <c:v>5.5440055440055527E-3</c:v>
                </c:pt>
                <c:pt idx="223">
                  <c:v>5.5191445325974559E-3</c:v>
                </c:pt>
                <c:pt idx="224">
                  <c:v>5.4945054945055036E-3</c:v>
                </c:pt>
                <c:pt idx="225">
                  <c:v>5.4700854700854796E-3</c:v>
                </c:pt>
                <c:pt idx="226">
                  <c:v>5.4458815520762515E-3</c:v>
                </c:pt>
                <c:pt idx="227">
                  <c:v>5.4218908844459613E-3</c:v>
                </c:pt>
                <c:pt idx="228">
                  <c:v>5.3981106612685662E-3</c:v>
                </c:pt>
                <c:pt idx="229">
                  <c:v>5.3745381256298397E-3</c:v>
                </c:pt>
                <c:pt idx="230">
                  <c:v>5.3511705685618848E-3</c:v>
                </c:pt>
                <c:pt idx="231">
                  <c:v>5.3280053280053401E-3</c:v>
                </c:pt>
                <c:pt idx="232">
                  <c:v>5.3050397877984212E-3</c:v>
                </c:pt>
                <c:pt idx="233">
                  <c:v>5.2822713766919899E-3</c:v>
                </c:pt>
                <c:pt idx="234">
                  <c:v>5.2596975673898884E-3</c:v>
                </c:pt>
                <c:pt idx="235">
                  <c:v>5.2373158756137623E-3</c:v>
                </c:pt>
                <c:pt idx="236">
                  <c:v>5.2151238591916695E-3</c:v>
                </c:pt>
                <c:pt idx="237">
                  <c:v>5.1931191171697647E-3</c:v>
                </c:pt>
                <c:pt idx="238">
                  <c:v>5.1712992889463624E-3</c:v>
                </c:pt>
                <c:pt idx="239">
                  <c:v>5.1496620534277598E-3</c:v>
                </c:pt>
                <c:pt idx="240">
                  <c:v>5.1282051282051438E-3</c:v>
                </c:pt>
                <c:pt idx="241">
                  <c:v>5.1069262687520106E-3</c:v>
                </c:pt>
                <c:pt idx="242">
                  <c:v>5.085823267641466E-3</c:v>
                </c:pt>
                <c:pt idx="243">
                  <c:v>5.0648939537828591E-3</c:v>
                </c:pt>
                <c:pt idx="244">
                  <c:v>5.0441361916771918E-3</c:v>
                </c:pt>
                <c:pt idx="245">
                  <c:v>5.0235478806907544E-3</c:v>
                </c:pt>
                <c:pt idx="246">
                  <c:v>5.0031269543464839E-3</c:v>
                </c:pt>
                <c:pt idx="247">
                  <c:v>4.9828713796325318E-3</c:v>
                </c:pt>
                <c:pt idx="248">
                  <c:v>4.9627791563275616E-3</c:v>
                </c:pt>
                <c:pt idx="249">
                  <c:v>4.9428483163423114E-3</c:v>
                </c:pt>
                <c:pt idx="250">
                  <c:v>4.9230769230769415E-3</c:v>
                </c:pt>
                <c:pt idx="251">
                  <c:v>4.9034630707937669E-3</c:v>
                </c:pt>
                <c:pt idx="252">
                  <c:v>4.8840048840049031E-3</c:v>
                </c:pt>
                <c:pt idx="253">
                  <c:v>4.8647005168744491E-3</c:v>
                </c:pt>
                <c:pt idx="254">
                  <c:v>4.8455481526347858E-3</c:v>
                </c:pt>
                <c:pt idx="255">
                  <c:v>4.8265460030166114E-3</c:v>
                </c:pt>
                <c:pt idx="256">
                  <c:v>4.8076923076923279E-3</c:v>
                </c:pt>
                <c:pt idx="257">
                  <c:v>4.7889853337324357E-3</c:v>
                </c:pt>
                <c:pt idx="258">
                  <c:v>4.7704233750745584E-3</c:v>
                </c:pt>
                <c:pt idx="259">
                  <c:v>4.7520047520047725E-3</c:v>
                </c:pt>
                <c:pt idx="260">
                  <c:v>4.7337278106509085E-3</c:v>
                </c:pt>
                <c:pt idx="261">
                  <c:v>4.7155909224874957E-3</c:v>
                </c:pt>
                <c:pt idx="262">
                  <c:v>4.6975924838520474E-3</c:v>
                </c:pt>
                <c:pt idx="263">
                  <c:v>4.6797309154723819E-3</c:v>
                </c:pt>
                <c:pt idx="264">
                  <c:v>4.6620046620046837E-3</c:v>
                </c:pt>
                <c:pt idx="265">
                  <c:v>4.6444121915820251E-3</c:v>
                </c:pt>
                <c:pt idx="266">
                  <c:v>4.6269519953730702E-3</c:v>
                </c:pt>
                <c:pt idx="267">
                  <c:v>4.6096225871506986E-3</c:v>
                </c:pt>
                <c:pt idx="268">
                  <c:v>4.5924225028702867E-3</c:v>
                </c:pt>
                <c:pt idx="269">
                  <c:v>4.5753503002573864E-3</c:v>
                </c:pt>
                <c:pt idx="270">
                  <c:v>4.5584045584045815E-3</c:v>
                </c:pt>
                <c:pt idx="271">
                  <c:v>4.5415838773772586E-3</c:v>
                </c:pt>
                <c:pt idx="272">
                  <c:v>4.5248868778280781E-3</c:v>
                </c:pt>
                <c:pt idx="273">
                  <c:v>4.5083122006199161E-3</c:v>
                </c:pt>
                <c:pt idx="274">
                  <c:v>4.4918585064570703E-3</c:v>
                </c:pt>
                <c:pt idx="275">
                  <c:v>4.4755244755244989E-3</c:v>
                </c:pt>
                <c:pt idx="276">
                  <c:v>4.4593088071349183E-3</c:v>
                </c:pt>
                <c:pt idx="277">
                  <c:v>4.4432102193835291E-3</c:v>
                </c:pt>
                <c:pt idx="278">
                  <c:v>4.4272274488102066E-3</c:v>
                </c:pt>
                <c:pt idx="279">
                  <c:v>4.4113592500689518E-3</c:v>
                </c:pt>
                <c:pt idx="280">
                  <c:v>4.3956043956044208E-3</c:v>
                </c:pt>
                <c:pt idx="281">
                  <c:v>4.3799616753353657E-3</c:v>
                </c:pt>
                <c:pt idx="282">
                  <c:v>4.3644298963448147E-3</c:v>
                </c:pt>
                <c:pt idx="283">
                  <c:v>4.3490078825768122E-3</c:v>
                </c:pt>
                <c:pt idx="284">
                  <c:v>4.3336944745395707E-3</c:v>
                </c:pt>
                <c:pt idx="285">
                  <c:v>4.3184885290148706E-3</c:v>
                </c:pt>
                <c:pt idx="286">
                  <c:v>4.303388918773559E-3</c:v>
                </c:pt>
                <c:pt idx="287">
                  <c:v>4.2883945322969973E-3</c:v>
                </c:pt>
                <c:pt idx="288">
                  <c:v>4.2735042735043E-3</c:v>
                </c:pt>
                <c:pt idx="289">
                  <c:v>4.2587170614852531E-3</c:v>
                </c:pt>
                <c:pt idx="290">
                  <c:v>4.2440318302387533E-3</c:v>
                </c:pt>
                <c:pt idx="291">
                  <c:v>4.2294475284166272E-3</c:v>
                </c:pt>
                <c:pt idx="292">
                  <c:v>4.2149631190727347E-3</c:v>
                </c:pt>
                <c:pt idx="293">
                  <c:v>4.200577579417197E-3</c:v>
                </c:pt>
                <c:pt idx="294">
                  <c:v>4.1862899005756411E-3</c:v>
                </c:pt>
                <c:pt idx="295">
                  <c:v>4.1720990873533514E-3</c:v>
                </c:pt>
                <c:pt idx="296">
                  <c:v>4.1580041580041851E-3</c:v>
                </c:pt>
                <c:pt idx="297">
                  <c:v>4.1440041440041712E-3</c:v>
                </c:pt>
                <c:pt idx="298">
                  <c:v>4.1300980898296607E-3</c:v>
                </c:pt>
                <c:pt idx="299">
                  <c:v>4.1162850527399295E-3</c:v>
                </c:pt>
                <c:pt idx="300">
                  <c:v>4.1025641025641303E-3</c:v>
                </c:pt>
                <c:pt idx="301">
                  <c:v>4.0889343214924887E-3</c:v>
                </c:pt>
                <c:pt idx="302">
                  <c:v>4.0753948038716519E-3</c:v>
                </c:pt>
                <c:pt idx="303">
                  <c:v>4.0619446560040892E-3</c:v>
                </c:pt>
                <c:pt idx="304">
                  <c:v>4.0485829959514448E-3</c:v>
                </c:pt>
                <c:pt idx="305">
                  <c:v>4.035308953341768E-3</c:v>
                </c:pt>
                <c:pt idx="306">
                  <c:v>4.0221216691805209E-3</c:v>
                </c:pt>
                <c:pt idx="307">
                  <c:v>4.0090202956652755E-3</c:v>
                </c:pt>
                <c:pt idx="308">
                  <c:v>3.9960039960040238E-3</c:v>
                </c:pt>
                <c:pt idx="309">
                  <c:v>3.9830719442370205E-3</c:v>
                </c:pt>
                <c:pt idx="310">
                  <c:v>3.9702233250620634E-3</c:v>
                </c:pt>
                <c:pt idx="311">
                  <c:v>3.9574573336631502E-3</c:v>
                </c:pt>
                <c:pt idx="312">
                  <c:v>3.9447731755424351E-3</c:v>
                </c:pt>
                <c:pt idx="313">
                  <c:v>3.9321700663553982E-3</c:v>
                </c:pt>
                <c:pt idx="314">
                  <c:v>3.9196472317491711E-3</c:v>
                </c:pt>
                <c:pt idx="315">
                  <c:v>3.9072039072039358E-3</c:v>
                </c:pt>
                <c:pt idx="316">
                  <c:v>3.8948393378773413E-3</c:v>
                </c:pt>
                <c:pt idx="317">
                  <c:v>3.8825527784518612E-3</c:v>
                </c:pt>
                <c:pt idx="318">
                  <c:v>3.8703434929850313E-3</c:v>
                </c:pt>
                <c:pt idx="319">
                  <c:v>3.8582107547625076E-3</c:v>
                </c:pt>
                <c:pt idx="320">
                  <c:v>3.8461538461538759E-3</c:v>
                </c:pt>
                <c:pt idx="321">
                  <c:v>3.8341720584711531E-3</c:v>
                </c:pt>
                <c:pt idx="322">
                  <c:v>3.822264691829939E-3</c:v>
                </c:pt>
                <c:pt idx="323">
                  <c:v>3.8104310550131281E-3</c:v>
                </c:pt>
                <c:pt idx="324">
                  <c:v>3.7986704653371612E-3</c:v>
                </c:pt>
                <c:pt idx="325">
                  <c:v>3.7869822485207395E-3</c:v>
                </c:pt>
                <c:pt idx="326">
                  <c:v>3.7753657385559522E-3</c:v>
                </c:pt>
                <c:pt idx="327">
                  <c:v>3.7638202775817755E-3</c:v>
                </c:pt>
                <c:pt idx="328">
                  <c:v>3.7523452157598798E-3</c:v>
                </c:pt>
                <c:pt idx="329">
                  <c:v>3.7409399111527067E-3</c:v>
                </c:pt>
                <c:pt idx="330">
                  <c:v>3.7296037296037595E-3</c:v>
                </c:pt>
                <c:pt idx="331">
                  <c:v>3.7183360446200625E-3</c:v>
                </c:pt>
                <c:pt idx="332">
                  <c:v>3.7071362372567487E-3</c:v>
                </c:pt>
                <c:pt idx="333">
                  <c:v>3.6960036960037258E-3</c:v>
                </c:pt>
                <c:pt idx="334">
                  <c:v>3.6849378166743736E-3</c:v>
                </c:pt>
                <c:pt idx="335">
                  <c:v>3.6739380022962412E-3</c:v>
                </c:pt>
                <c:pt idx="336">
                  <c:v>3.6630036630036934E-3</c:v>
                </c:pt>
                <c:pt idx="337">
                  <c:v>3.6521342159324659E-3</c:v>
                </c:pt>
                <c:pt idx="338">
                  <c:v>3.6413290851160978E-3</c:v>
                </c:pt>
                <c:pt idx="339">
                  <c:v>3.6305877013841923E-3</c:v>
                </c:pt>
                <c:pt idx="340">
                  <c:v>3.6199095022624739E-3</c:v>
                </c:pt>
                <c:pt idx="341">
                  <c:v>3.6092939318746078E-3</c:v>
                </c:pt>
                <c:pt idx="342">
                  <c:v>3.5987404408457349E-3</c:v>
                </c:pt>
                <c:pt idx="343">
                  <c:v>3.5882484862077004E-3</c:v>
                </c:pt>
                <c:pt idx="344">
                  <c:v>3.5778175313059342E-3</c:v>
                </c:pt>
                <c:pt idx="345">
                  <c:v>3.5674470457079457E-3</c:v>
                </c:pt>
                <c:pt idx="346">
                  <c:v>3.5571365051134144E-3</c:v>
                </c:pt>
                <c:pt idx="347">
                  <c:v>3.5468853912658253E-3</c:v>
                </c:pt>
                <c:pt idx="348">
                  <c:v>3.5366931918656367E-3</c:v>
                </c:pt>
                <c:pt idx="349">
                  <c:v>3.5265594004849333E-3</c:v>
                </c:pt>
                <c:pt idx="350">
                  <c:v>3.5164835164835473E-3</c:v>
                </c:pt>
                <c:pt idx="351">
                  <c:v>3.5064650449266144E-3</c:v>
                </c:pt>
                <c:pt idx="352">
                  <c:v>3.4965034965035277E-3</c:v>
                </c:pt>
                <c:pt idx="353">
                  <c:v>3.4865983874482771E-3</c:v>
                </c:pt>
                <c:pt idx="354">
                  <c:v>3.4767492394611348E-3</c:v>
                </c:pt>
                <c:pt idx="355">
                  <c:v>3.4669555796316667E-3</c:v>
                </c:pt>
                <c:pt idx="356">
                  <c:v>3.4572169403630387E-3</c:v>
                </c:pt>
                <c:pt idx="357">
                  <c:v>3.4475328592975963E-3</c:v>
                </c:pt>
                <c:pt idx="358">
                  <c:v>3.4379028792436922E-3</c:v>
                </c:pt>
                <c:pt idx="359">
                  <c:v>3.4283265481037379E-3</c:v>
                </c:pt>
                <c:pt idx="360">
                  <c:v>3.4188034188034505E-3</c:v>
                </c:pt>
                <c:pt idx="361">
                  <c:v>3.4093330492222769E-3</c:v>
                </c:pt>
                <c:pt idx="362">
                  <c:v>3.3999150021249776E-3</c:v>
                </c:pt>
                <c:pt idx="363">
                  <c:v>3.3905488450943306E-3</c:v>
                </c:pt>
                <c:pt idx="364">
                  <c:v>3.3812341504649507E-3</c:v>
                </c:pt>
                <c:pt idx="365">
                  <c:v>3.3719704952581975E-3</c:v>
                </c:pt>
                <c:pt idx="366">
                  <c:v>3.3627574611181485E-3</c:v>
                </c:pt>
                <c:pt idx="367">
                  <c:v>3.3535946342486164E-3</c:v>
                </c:pt>
                <c:pt idx="368">
                  <c:v>3.3444816053512022E-3</c:v>
                </c:pt>
                <c:pt idx="369">
                  <c:v>3.3354179695643427E-3</c:v>
                </c:pt>
                <c:pt idx="370">
                  <c:v>3.3264033264033574E-3</c:v>
                </c:pt>
                <c:pt idx="371">
                  <c:v>3.3174372797014624E-3</c:v>
                </c:pt>
                <c:pt idx="372">
                  <c:v>3.3085194375517268E-3</c:v>
                </c:pt>
                <c:pt idx="373">
                  <c:v>3.2996494122499798E-3</c:v>
                </c:pt>
                <c:pt idx="374">
                  <c:v>3.2908268202386163E-3</c:v>
                </c:pt>
                <c:pt idx="375">
                  <c:v>3.2820512820513135E-3</c:v>
                </c:pt>
                <c:pt idx="376">
                  <c:v>3.2733224222586239E-3</c:v>
                </c:pt>
                <c:pt idx="377">
                  <c:v>3.2646398694144369E-3</c:v>
                </c:pt>
                <c:pt idx="378">
                  <c:v>3.2560032560032879E-3</c:v>
                </c:pt>
                <c:pt idx="379">
                  <c:v>3.2474122183885038E-3</c:v>
                </c:pt>
                <c:pt idx="380">
                  <c:v>3.2388663967611656E-3</c:v>
                </c:pt>
                <c:pt idx="381">
                  <c:v>3.2303654350898767E-3</c:v>
                </c:pt>
                <c:pt idx="382">
                  <c:v>3.2219089810713165E-3</c:v>
                </c:pt>
                <c:pt idx="383">
                  <c:v>3.2134966860815745E-3</c:v>
                </c:pt>
                <c:pt idx="384">
                  <c:v>3.2051282051282371E-3</c:v>
                </c:pt>
                <c:pt idx="385">
                  <c:v>3.1968031968032289E-3</c:v>
                </c:pt>
                <c:pt idx="386">
                  <c:v>3.188521323236381E-3</c:v>
                </c:pt>
                <c:pt idx="387">
                  <c:v>3.1802822500497235E-3</c:v>
                </c:pt>
                <c:pt idx="388">
                  <c:v>3.1720856463124817E-3</c:v>
                </c:pt>
                <c:pt idx="389">
                  <c:v>3.163931184496769E-3</c:v>
                </c:pt>
                <c:pt idx="390">
                  <c:v>3.155818540433957E-3</c:v>
                </c:pt>
                <c:pt idx="391">
                  <c:v>3.1477473932717218E-3</c:v>
                </c:pt>
                <c:pt idx="392">
                  <c:v>3.139717425431743E-3</c:v>
                </c:pt>
                <c:pt idx="393">
                  <c:v>3.1317283225680494E-3</c:v>
                </c:pt>
                <c:pt idx="394">
                  <c:v>3.1237797735259982E-3</c:v>
                </c:pt>
                <c:pt idx="395">
                  <c:v>3.1158714703018817E-3</c:v>
                </c:pt>
                <c:pt idx="396">
                  <c:v>3.1080031080031397E-3</c:v>
                </c:pt>
                <c:pt idx="397">
                  <c:v>3.1001743848091774E-3</c:v>
                </c:pt>
                <c:pt idx="398">
                  <c:v>3.0923850019327721E-3</c:v>
                </c:pt>
                <c:pt idx="399">
                  <c:v>3.084634663582064E-3</c:v>
                </c:pt>
                <c:pt idx="400">
                  <c:v>3.076923076923109E-3</c:v>
                </c:pt>
                <c:pt idx="401">
                  <c:v>3.0692499520430013E-3</c:v>
                </c:pt>
                <c:pt idx="402">
                  <c:v>3.0616150019135415E-3</c:v>
                </c:pt>
                <c:pt idx="403">
                  <c:v>3.0540179423554428E-3</c:v>
                </c:pt>
                <c:pt idx="404">
                  <c:v>3.0464584920030782E-3</c:v>
                </c:pt>
                <c:pt idx="405">
                  <c:v>3.0389363722697371E-3</c:v>
                </c:pt>
                <c:pt idx="406">
                  <c:v>3.0314513073134079E-3</c:v>
                </c:pt>
                <c:pt idx="407">
                  <c:v>3.0240030240030556E-3</c:v>
                </c:pt>
                <c:pt idx="408">
                  <c:v>3.0165912518854009E-3</c:v>
                </c:pt>
                <c:pt idx="409">
                  <c:v>3.0092157231521857E-3</c:v>
                </c:pt>
                <c:pt idx="410">
                  <c:v>3.0018761726079116E-3</c:v>
                </c:pt>
                <c:pt idx="411">
                  <c:v>2.9945723376380625E-3</c:v>
                </c:pt>
                <c:pt idx="412">
                  <c:v>2.9873039581777765E-3</c:v>
                </c:pt>
                <c:pt idx="413">
                  <c:v>2.9800707766809778E-3</c:v>
                </c:pt>
                <c:pt idx="414">
                  <c:v>2.9728725380899607E-3</c:v>
                </c:pt>
                <c:pt idx="415">
                  <c:v>2.965708989805407E-3</c:v>
                </c:pt>
                <c:pt idx="416">
                  <c:v>2.9585798816568363E-3</c:v>
                </c:pt>
                <c:pt idx="417">
                  <c:v>2.9514849658734865E-3</c:v>
                </c:pt>
                <c:pt idx="418">
                  <c:v>2.9444239970556072E-3</c:v>
                </c:pt>
                <c:pt idx="419">
                  <c:v>2.9373967321461671E-3</c:v>
                </c:pt>
                <c:pt idx="420">
                  <c:v>2.9304029304029621E-3</c:v>
                </c:pt>
                <c:pt idx="421">
                  <c:v>2.9234423533711263E-3</c:v>
                </c:pt>
                <c:pt idx="422">
                  <c:v>2.9165147648560282E-3</c:v>
                </c:pt>
                <c:pt idx="423">
                  <c:v>2.9096199308965582E-3</c:v>
                </c:pt>
                <c:pt idx="424">
                  <c:v>2.902757619738783E-3</c:v>
                </c:pt>
                <c:pt idx="425">
                  <c:v>2.8959276018099859E-3</c:v>
                </c:pt>
                <c:pt idx="426">
                  <c:v>2.8891296496930613E-3</c:v>
                </c:pt>
                <c:pt idx="427">
                  <c:v>2.8823635381012747E-3</c:v>
                </c:pt>
                <c:pt idx="428">
                  <c:v>2.8756290438533743E-3</c:v>
                </c:pt>
                <c:pt idx="429">
                  <c:v>2.8689259458490541E-3</c:v>
                </c:pt>
                <c:pt idx="430">
                  <c:v>2.8622540250447543E-3</c:v>
                </c:pt>
                <c:pt idx="431">
                  <c:v>2.8556130644298012E-3</c:v>
                </c:pt>
                <c:pt idx="432">
                  <c:v>2.8490028490028804E-3</c:v>
                </c:pt>
                <c:pt idx="433">
                  <c:v>2.8424231657488324E-3</c:v>
                </c:pt>
                <c:pt idx="434">
                  <c:v>2.8358738036157708E-3</c:v>
                </c:pt>
                <c:pt idx="435">
                  <c:v>2.8293545534925158E-3</c:v>
                </c:pt>
                <c:pt idx="436">
                  <c:v>2.8228652081863409E-3</c:v>
                </c:pt>
                <c:pt idx="437">
                  <c:v>2.8164055624010174E-3</c:v>
                </c:pt>
                <c:pt idx="438">
                  <c:v>2.8099754127151708E-3</c:v>
                </c:pt>
                <c:pt idx="439">
                  <c:v>2.8035745575609216E-3</c:v>
                </c:pt>
                <c:pt idx="440">
                  <c:v>2.7972027972028284E-3</c:v>
                </c:pt>
                <c:pt idx="441">
                  <c:v>2.7908599337171081E-3</c:v>
                </c:pt>
                <c:pt idx="442">
                  <c:v>2.7845457709711422E-3</c:v>
                </c:pt>
                <c:pt idx="443">
                  <c:v>2.7782601146032612E-3</c:v>
                </c:pt>
                <c:pt idx="444">
                  <c:v>2.7720027720028037E-3</c:v>
                </c:pt>
                <c:pt idx="445">
                  <c:v>2.7657735522904378E-3</c:v>
                </c:pt>
                <c:pt idx="446">
                  <c:v>2.7595722662987552E-3</c:v>
                </c:pt>
                <c:pt idx="447">
                  <c:v>2.7533987265531204E-3</c:v>
                </c:pt>
                <c:pt idx="448">
                  <c:v>2.7472527472527787E-3</c:v>
                </c:pt>
                <c:pt idx="449">
                  <c:v>2.7411341442522157E-3</c:v>
                </c:pt>
                <c:pt idx="450">
                  <c:v>2.7350427350427667E-3</c:v>
                </c:pt>
                <c:pt idx="451">
                  <c:v>2.728978338734468E-3</c:v>
                </c:pt>
                <c:pt idx="452">
                  <c:v>2.7229407760381527E-3</c:v>
                </c:pt>
                <c:pt idx="453">
                  <c:v>2.7169298692477817E-3</c:v>
                </c:pt>
                <c:pt idx="454">
                  <c:v>2.7109454422230071E-3</c:v>
                </c:pt>
                <c:pt idx="455">
                  <c:v>2.7049873203719671E-3</c:v>
                </c:pt>
                <c:pt idx="456">
                  <c:v>2.6990553306343095E-3</c:v>
                </c:pt>
                <c:pt idx="457">
                  <c:v>2.6931493014644308E-3</c:v>
                </c:pt>
                <c:pt idx="458">
                  <c:v>2.6872690628149459E-3</c:v>
                </c:pt>
                <c:pt idx="459">
                  <c:v>2.6814144461203599E-3</c:v>
                </c:pt>
                <c:pt idx="460">
                  <c:v>2.6755852842809675E-3</c:v>
                </c:pt>
                <c:pt idx="461">
                  <c:v>2.6697814116469526E-3</c:v>
                </c:pt>
                <c:pt idx="462">
                  <c:v>2.6640026640026957E-3</c:v>
                </c:pt>
                <c:pt idx="463">
                  <c:v>2.6582488785512853E-3</c:v>
                </c:pt>
                <c:pt idx="464">
                  <c:v>2.6525198938992358E-3</c:v>
                </c:pt>
                <c:pt idx="465">
                  <c:v>2.6468155500413881E-3</c:v>
                </c:pt>
                <c:pt idx="466">
                  <c:v>2.6411356883460197E-3</c:v>
                </c:pt>
                <c:pt idx="467">
                  <c:v>2.6354801515401398E-3</c:v>
                </c:pt>
                <c:pt idx="468">
                  <c:v>2.6298487836949689E-3</c:v>
                </c:pt>
                <c:pt idx="469">
                  <c:v>2.6242414302116109E-3</c:v>
                </c:pt>
                <c:pt idx="470">
                  <c:v>2.618657937806905E-3</c:v>
                </c:pt>
                <c:pt idx="471">
                  <c:v>2.6130981544994591E-3</c:v>
                </c:pt>
                <c:pt idx="472">
                  <c:v>2.6075619295958591E-3</c:v>
                </c:pt>
                <c:pt idx="473">
                  <c:v>2.6020491136770517E-3</c:v>
                </c:pt>
                <c:pt idx="474">
                  <c:v>2.5965595585849062E-3</c:v>
                </c:pt>
                <c:pt idx="475">
                  <c:v>2.5910931174089376E-3</c:v>
                </c:pt>
                <c:pt idx="476">
                  <c:v>2.5856496444732055E-3</c:v>
                </c:pt>
                <c:pt idx="477">
                  <c:v>2.5802289953233662E-3</c:v>
                </c:pt>
                <c:pt idx="478">
                  <c:v>2.5748310267139024E-3</c:v>
                </c:pt>
                <c:pt idx="479">
                  <c:v>2.5694555965955026E-3</c:v>
                </c:pt>
                <c:pt idx="480">
                  <c:v>2.5641025641025949E-3</c:v>
                </c:pt>
                <c:pt idx="481">
                  <c:v>2.5587717895410515E-3</c:v>
                </c:pt>
                <c:pt idx="482">
                  <c:v>2.5534631343760283E-3</c:v>
                </c:pt>
                <c:pt idx="483">
                  <c:v>2.5481764612199707E-3</c:v>
                </c:pt>
                <c:pt idx="484">
                  <c:v>2.5429116338207556E-3</c:v>
                </c:pt>
                <c:pt idx="485">
                  <c:v>2.5376685170499912E-3</c:v>
                </c:pt>
                <c:pt idx="486">
                  <c:v>2.5324469768914525E-3</c:v>
                </c:pt>
                <c:pt idx="487">
                  <c:v>2.5272468804296631E-3</c:v>
                </c:pt>
                <c:pt idx="488">
                  <c:v>2.5220680958386189E-3</c:v>
                </c:pt>
                <c:pt idx="489">
                  <c:v>2.5169104923706458E-3</c:v>
                </c:pt>
                <c:pt idx="490">
                  <c:v>2.5117739403453998E-3</c:v>
                </c:pt>
                <c:pt idx="491">
                  <c:v>2.5066583111389936E-3</c:v>
                </c:pt>
                <c:pt idx="492">
                  <c:v>2.5015634771732641E-3</c:v>
                </c:pt>
                <c:pt idx="493">
                  <c:v>2.4964893119051642E-3</c:v>
                </c:pt>
                <c:pt idx="494">
                  <c:v>2.4914356898162876E-3</c:v>
                </c:pt>
                <c:pt idx="495">
                  <c:v>2.4864024864025172E-3</c:v>
                </c:pt>
                <c:pt idx="496">
                  <c:v>2.4813895781638025E-3</c:v>
                </c:pt>
                <c:pt idx="497">
                  <c:v>2.4763968425940562E-3</c:v>
                </c:pt>
                <c:pt idx="498">
                  <c:v>2.471424158171177E-3</c:v>
                </c:pt>
                <c:pt idx="499">
                  <c:v>2.4664714043471864E-3</c:v>
                </c:pt>
                <c:pt idx="500">
                  <c:v>2.4615384615384924E-3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AAE-4A99-AE66-8297E2AC4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290800"/>
        <c:axId val="-2031306032"/>
      </c:scatterChart>
      <c:valAx>
        <c:axId val="-2031290800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b="1"/>
                  <a:t>Te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31306032"/>
        <c:crosses val="autoZero"/>
        <c:crossBetween val="midCat"/>
      </c:valAx>
      <c:valAx>
        <c:axId val="-203130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b="1"/>
                  <a:t>a´ (1/g)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3129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 b="1"/>
              <a:t>Espectro de Diseño Modificado</a:t>
            </a:r>
          </a:p>
          <a:p>
            <a:pPr>
              <a:defRPr/>
            </a:pPr>
            <a:r>
              <a:rPr lang="es-VE" b="1"/>
              <a:t>(Eje Transversal)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EDM_T!$N$5:$N$505</c:f>
              <c:numCache>
                <c:formatCode>0.000_ ;\-0.000\ </c:formatCode>
                <c:ptCount val="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</c:numCache>
            </c:numRef>
          </c:xVal>
          <c:yVal>
            <c:numRef>
              <c:f>EDM_T!$O$5:$O$505</c:f>
              <c:numCache>
                <c:formatCode>0.000_ ;\-0.000\ </c:formatCode>
                <c:ptCount val="501"/>
                <c:pt idx="0">
                  <c:v>1.0026666666666668E-2</c:v>
                </c:pt>
                <c:pt idx="1">
                  <c:v>1.1204800000000001E-2</c:v>
                </c:pt>
                <c:pt idx="2">
                  <c:v>1.2382933333333335E-2</c:v>
                </c:pt>
                <c:pt idx="3">
                  <c:v>1.3561066666666668E-2</c:v>
                </c:pt>
                <c:pt idx="4">
                  <c:v>1.4739200000000003E-2</c:v>
                </c:pt>
                <c:pt idx="5">
                  <c:v>1.5917333333333335E-2</c:v>
                </c:pt>
                <c:pt idx="6">
                  <c:v>1.709546666666667E-2</c:v>
                </c:pt>
                <c:pt idx="7">
                  <c:v>1.8273600000000004E-2</c:v>
                </c:pt>
                <c:pt idx="8">
                  <c:v>1.9451733333333335E-2</c:v>
                </c:pt>
                <c:pt idx="9">
                  <c:v>2.062986666666667E-2</c:v>
                </c:pt>
                <c:pt idx="10">
                  <c:v>2.1808000000000001E-2</c:v>
                </c:pt>
                <c:pt idx="11">
                  <c:v>2.2986133333333332E-2</c:v>
                </c:pt>
                <c:pt idx="12">
                  <c:v>2.4164266666666667E-2</c:v>
                </c:pt>
                <c:pt idx="13">
                  <c:v>2.5066666666666671E-2</c:v>
                </c:pt>
                <c:pt idx="14">
                  <c:v>2.5066666666666671E-2</c:v>
                </c:pt>
                <c:pt idx="15">
                  <c:v>2.5066666666666671E-2</c:v>
                </c:pt>
                <c:pt idx="16">
                  <c:v>2.5066666666666671E-2</c:v>
                </c:pt>
                <c:pt idx="17">
                  <c:v>2.5066666666666671E-2</c:v>
                </c:pt>
                <c:pt idx="18">
                  <c:v>2.5066666666666671E-2</c:v>
                </c:pt>
                <c:pt idx="19">
                  <c:v>2.5066666666666671E-2</c:v>
                </c:pt>
                <c:pt idx="20">
                  <c:v>2.5066666666666671E-2</c:v>
                </c:pt>
                <c:pt idx="21">
                  <c:v>2.5066666666666671E-2</c:v>
                </c:pt>
                <c:pt idx="22">
                  <c:v>2.5066666666666671E-2</c:v>
                </c:pt>
                <c:pt idx="23">
                  <c:v>2.5066666666666671E-2</c:v>
                </c:pt>
                <c:pt idx="24">
                  <c:v>2.5066666666666671E-2</c:v>
                </c:pt>
                <c:pt idx="25">
                  <c:v>2.5066666666666671E-2</c:v>
                </c:pt>
                <c:pt idx="26">
                  <c:v>2.5066666666666671E-2</c:v>
                </c:pt>
                <c:pt idx="27">
                  <c:v>2.5066666666666671E-2</c:v>
                </c:pt>
                <c:pt idx="28">
                  <c:v>2.5066666666666671E-2</c:v>
                </c:pt>
                <c:pt idx="29">
                  <c:v>2.5066666666666671E-2</c:v>
                </c:pt>
                <c:pt idx="30">
                  <c:v>2.5066666666666671E-2</c:v>
                </c:pt>
                <c:pt idx="31">
                  <c:v>2.5066666666666671E-2</c:v>
                </c:pt>
                <c:pt idx="32">
                  <c:v>2.5066666666666671E-2</c:v>
                </c:pt>
                <c:pt idx="33">
                  <c:v>2.5066666666666671E-2</c:v>
                </c:pt>
                <c:pt idx="34">
                  <c:v>2.5066666666666671E-2</c:v>
                </c:pt>
                <c:pt idx="35">
                  <c:v>2.5066666666666671E-2</c:v>
                </c:pt>
                <c:pt idx="36">
                  <c:v>2.5066666666666671E-2</c:v>
                </c:pt>
                <c:pt idx="37">
                  <c:v>2.5066666666666671E-2</c:v>
                </c:pt>
                <c:pt idx="38">
                  <c:v>2.5066666666666671E-2</c:v>
                </c:pt>
                <c:pt idx="39">
                  <c:v>2.5066666666666671E-2</c:v>
                </c:pt>
                <c:pt idx="40">
                  <c:v>2.5066666666666671E-2</c:v>
                </c:pt>
                <c:pt idx="41">
                  <c:v>2.5066666666666671E-2</c:v>
                </c:pt>
                <c:pt idx="42">
                  <c:v>2.5066666666666671E-2</c:v>
                </c:pt>
                <c:pt idx="43">
                  <c:v>2.5066666666666671E-2</c:v>
                </c:pt>
                <c:pt idx="44">
                  <c:v>2.5066666666666671E-2</c:v>
                </c:pt>
                <c:pt idx="45">
                  <c:v>2.5066666666666671E-2</c:v>
                </c:pt>
                <c:pt idx="46">
                  <c:v>2.5066666666666671E-2</c:v>
                </c:pt>
                <c:pt idx="47">
                  <c:v>2.5066666666666671E-2</c:v>
                </c:pt>
                <c:pt idx="48">
                  <c:v>2.5066666666666671E-2</c:v>
                </c:pt>
                <c:pt idx="49">
                  <c:v>2.5066666666666671E-2</c:v>
                </c:pt>
                <c:pt idx="50">
                  <c:v>2.5066666666666671E-2</c:v>
                </c:pt>
                <c:pt idx="51">
                  <c:v>2.5066666666666671E-2</c:v>
                </c:pt>
                <c:pt idx="52">
                  <c:v>2.5066666666666671E-2</c:v>
                </c:pt>
                <c:pt idx="53">
                  <c:v>2.5066666666666671E-2</c:v>
                </c:pt>
                <c:pt idx="54">
                  <c:v>2.5066666666666671E-2</c:v>
                </c:pt>
                <c:pt idx="55">
                  <c:v>2.5066666666666671E-2</c:v>
                </c:pt>
                <c:pt idx="56">
                  <c:v>2.5066666666666671E-2</c:v>
                </c:pt>
                <c:pt idx="57">
                  <c:v>2.5066666666666671E-2</c:v>
                </c:pt>
                <c:pt idx="58">
                  <c:v>2.5066666666666671E-2</c:v>
                </c:pt>
                <c:pt idx="59">
                  <c:v>2.5066666666666671E-2</c:v>
                </c:pt>
                <c:pt idx="60">
                  <c:v>2.5066666666666671E-2</c:v>
                </c:pt>
                <c:pt idx="61">
                  <c:v>2.5066666666666671E-2</c:v>
                </c:pt>
                <c:pt idx="62">
                  <c:v>2.5066666666666671E-2</c:v>
                </c:pt>
                <c:pt idx="63">
                  <c:v>2.5066666666666671E-2</c:v>
                </c:pt>
                <c:pt idx="64">
                  <c:v>2.4999999999999988E-2</c:v>
                </c:pt>
                <c:pt idx="65">
                  <c:v>2.4615384615384601E-2</c:v>
                </c:pt>
                <c:pt idx="66">
                  <c:v>2.4242424242424229E-2</c:v>
                </c:pt>
                <c:pt idx="67">
                  <c:v>2.3880597014925359E-2</c:v>
                </c:pt>
                <c:pt idx="68">
                  <c:v>2.3529411764705868E-2</c:v>
                </c:pt>
                <c:pt idx="69">
                  <c:v>2.3188405797101436E-2</c:v>
                </c:pt>
                <c:pt idx="70">
                  <c:v>2.2857142857142843E-2</c:v>
                </c:pt>
                <c:pt idx="71">
                  <c:v>2.2535211267605621E-2</c:v>
                </c:pt>
                <c:pt idx="72">
                  <c:v>2.2222222222222209E-2</c:v>
                </c:pt>
                <c:pt idx="73">
                  <c:v>2.1917808219178068E-2</c:v>
                </c:pt>
                <c:pt idx="74">
                  <c:v>2.1621621621621609E-2</c:v>
                </c:pt>
                <c:pt idx="75">
                  <c:v>2.1333333333333322E-2</c:v>
                </c:pt>
                <c:pt idx="76">
                  <c:v>2.1052631578947358E-2</c:v>
                </c:pt>
                <c:pt idx="77">
                  <c:v>2.0779220779220769E-2</c:v>
                </c:pt>
                <c:pt idx="78">
                  <c:v>2.0512820512820502E-2</c:v>
                </c:pt>
                <c:pt idx="79">
                  <c:v>2.0253164556962012E-2</c:v>
                </c:pt>
                <c:pt idx="80">
                  <c:v>1.9999999999999987E-2</c:v>
                </c:pt>
                <c:pt idx="81">
                  <c:v>1.9753086419753076E-2</c:v>
                </c:pt>
                <c:pt idx="82">
                  <c:v>1.9512195121951209E-2</c:v>
                </c:pt>
                <c:pt idx="83">
                  <c:v>1.9277108433734928E-2</c:v>
                </c:pt>
                <c:pt idx="84">
                  <c:v>1.9047619047619035E-2</c:v>
                </c:pt>
                <c:pt idx="85">
                  <c:v>1.8823529411764694E-2</c:v>
                </c:pt>
                <c:pt idx="86">
                  <c:v>1.8604651162790687E-2</c:v>
                </c:pt>
                <c:pt idx="87">
                  <c:v>1.8390804597701139E-2</c:v>
                </c:pt>
                <c:pt idx="88">
                  <c:v>1.8181818181818171E-2</c:v>
                </c:pt>
                <c:pt idx="89">
                  <c:v>1.7977528089887628E-2</c:v>
                </c:pt>
                <c:pt idx="90">
                  <c:v>1.7777777777777767E-2</c:v>
                </c:pt>
                <c:pt idx="91">
                  <c:v>1.7582417582417572E-2</c:v>
                </c:pt>
                <c:pt idx="92">
                  <c:v>1.7391304347826077E-2</c:v>
                </c:pt>
                <c:pt idx="93">
                  <c:v>1.7204301075268807E-2</c:v>
                </c:pt>
                <c:pt idx="94">
                  <c:v>1.7021276595744671E-2</c:v>
                </c:pt>
                <c:pt idx="95">
                  <c:v>1.6842105263157884E-2</c:v>
                </c:pt>
                <c:pt idx="96">
                  <c:v>1.6666666666666656E-2</c:v>
                </c:pt>
                <c:pt idx="97">
                  <c:v>1.6494845360824732E-2</c:v>
                </c:pt>
                <c:pt idx="98">
                  <c:v>1.6326530612244889E-2</c:v>
                </c:pt>
                <c:pt idx="99">
                  <c:v>1.6161616161616151E-2</c:v>
                </c:pt>
                <c:pt idx="100">
                  <c:v>1.599999999999999E-2</c:v>
                </c:pt>
                <c:pt idx="101">
                  <c:v>1.5841584158415831E-2</c:v>
                </c:pt>
                <c:pt idx="102">
                  <c:v>1.5686274509803911E-2</c:v>
                </c:pt>
                <c:pt idx="103">
                  <c:v>1.5533980582524263E-2</c:v>
                </c:pt>
                <c:pt idx="104">
                  <c:v>1.5384615384615375E-2</c:v>
                </c:pt>
                <c:pt idx="105">
                  <c:v>1.5238095238095228E-2</c:v>
                </c:pt>
                <c:pt idx="106">
                  <c:v>1.5094339622641501E-2</c:v>
                </c:pt>
                <c:pt idx="107">
                  <c:v>1.4953271028037373E-2</c:v>
                </c:pt>
                <c:pt idx="108">
                  <c:v>1.4814814814814805E-2</c:v>
                </c:pt>
                <c:pt idx="109">
                  <c:v>1.4678899082568798E-2</c:v>
                </c:pt>
                <c:pt idx="110">
                  <c:v>1.4545454545454533E-2</c:v>
                </c:pt>
                <c:pt idx="111">
                  <c:v>1.4414414414414402E-2</c:v>
                </c:pt>
                <c:pt idx="112">
                  <c:v>1.4285714285714277E-2</c:v>
                </c:pt>
                <c:pt idx="113">
                  <c:v>1.4159292035398221E-2</c:v>
                </c:pt>
                <c:pt idx="114">
                  <c:v>1.4035087719298237E-2</c:v>
                </c:pt>
                <c:pt idx="115">
                  <c:v>1.3913043478260858E-2</c:v>
                </c:pt>
                <c:pt idx="116">
                  <c:v>1.3793103448275853E-2</c:v>
                </c:pt>
                <c:pt idx="117">
                  <c:v>1.3675213675213665E-2</c:v>
                </c:pt>
                <c:pt idx="118">
                  <c:v>1.3559322033898296E-2</c:v>
                </c:pt>
                <c:pt idx="119">
                  <c:v>1.3445378151260495E-2</c:v>
                </c:pt>
                <c:pt idx="120">
                  <c:v>1.3333333333333326E-2</c:v>
                </c:pt>
                <c:pt idx="121">
                  <c:v>1.3223140495867761E-2</c:v>
                </c:pt>
                <c:pt idx="122">
                  <c:v>1.3114754098360649E-2</c:v>
                </c:pt>
                <c:pt idx="123">
                  <c:v>1.3008130081300803E-2</c:v>
                </c:pt>
                <c:pt idx="124">
                  <c:v>1.2903225806451604E-2</c:v>
                </c:pt>
                <c:pt idx="125">
                  <c:v>1.2799999999999992E-2</c:v>
                </c:pt>
                <c:pt idx="126">
                  <c:v>1.269841269841269E-2</c:v>
                </c:pt>
                <c:pt idx="127">
                  <c:v>1.2598425196850385E-2</c:v>
                </c:pt>
                <c:pt idx="128">
                  <c:v>1.2499999999999992E-2</c:v>
                </c:pt>
                <c:pt idx="129">
                  <c:v>1.240310077519379E-2</c:v>
                </c:pt>
                <c:pt idx="130">
                  <c:v>1.2307692307692299E-2</c:v>
                </c:pt>
                <c:pt idx="131">
                  <c:v>1.2213740458015258E-2</c:v>
                </c:pt>
                <c:pt idx="132">
                  <c:v>1.2121212121212113E-2</c:v>
                </c:pt>
                <c:pt idx="133">
                  <c:v>1.2030075187969917E-2</c:v>
                </c:pt>
                <c:pt idx="134">
                  <c:v>1.1940298507462678E-2</c:v>
                </c:pt>
                <c:pt idx="135">
                  <c:v>1.1851851851851844E-2</c:v>
                </c:pt>
                <c:pt idx="136">
                  <c:v>1.1764705882352932E-2</c:v>
                </c:pt>
                <c:pt idx="137">
                  <c:v>1.1678832116788313E-2</c:v>
                </c:pt>
                <c:pt idx="138">
                  <c:v>1.1594202898550716E-2</c:v>
                </c:pt>
                <c:pt idx="139">
                  <c:v>1.1510791366906466E-2</c:v>
                </c:pt>
                <c:pt idx="140">
                  <c:v>1.142857142857142E-2</c:v>
                </c:pt>
                <c:pt idx="141">
                  <c:v>1.1347517730496446E-2</c:v>
                </c:pt>
                <c:pt idx="142">
                  <c:v>1.1267605633802809E-2</c:v>
                </c:pt>
                <c:pt idx="143">
                  <c:v>1.118881118881118E-2</c:v>
                </c:pt>
                <c:pt idx="144">
                  <c:v>1.1111111111111103E-2</c:v>
                </c:pt>
                <c:pt idx="145">
                  <c:v>1.1034482758620682E-2</c:v>
                </c:pt>
                <c:pt idx="146">
                  <c:v>1.0958904109589033E-2</c:v>
                </c:pt>
                <c:pt idx="147">
                  <c:v>1.0884353741496591E-2</c:v>
                </c:pt>
                <c:pt idx="148">
                  <c:v>1.0810810810810803E-2</c:v>
                </c:pt>
                <c:pt idx="149">
                  <c:v>1.0738255033557039E-2</c:v>
                </c:pt>
                <c:pt idx="150">
                  <c:v>1.0666666666666659E-2</c:v>
                </c:pt>
                <c:pt idx="151">
                  <c:v>1.0596026490066218E-2</c:v>
                </c:pt>
                <c:pt idx="152">
                  <c:v>1.0526315789473677E-2</c:v>
                </c:pt>
                <c:pt idx="153">
                  <c:v>1.0457516339869273E-2</c:v>
                </c:pt>
                <c:pt idx="154">
                  <c:v>1.0389610389610383E-2</c:v>
                </c:pt>
                <c:pt idx="155">
                  <c:v>1.0322580645161283E-2</c:v>
                </c:pt>
                <c:pt idx="156">
                  <c:v>1.0256410256410249E-2</c:v>
                </c:pt>
                <c:pt idx="157">
                  <c:v>1.0191082802547763E-2</c:v>
                </c:pt>
                <c:pt idx="158">
                  <c:v>1.0126582278481006E-2</c:v>
                </c:pt>
                <c:pt idx="159">
                  <c:v>1.0062893081760999E-2</c:v>
                </c:pt>
                <c:pt idx="160">
                  <c:v>9.9999999999999933E-3</c:v>
                </c:pt>
                <c:pt idx="161">
                  <c:v>9.9378881987577574E-3</c:v>
                </c:pt>
                <c:pt idx="162">
                  <c:v>9.8765432098765361E-3</c:v>
                </c:pt>
                <c:pt idx="163">
                  <c:v>9.8159509202453924E-3</c:v>
                </c:pt>
                <c:pt idx="164">
                  <c:v>9.7560975609756028E-3</c:v>
                </c:pt>
                <c:pt idx="165">
                  <c:v>9.69696969696969E-3</c:v>
                </c:pt>
                <c:pt idx="166">
                  <c:v>9.6385542168674621E-3</c:v>
                </c:pt>
                <c:pt idx="167">
                  <c:v>9.5808383233532864E-3</c:v>
                </c:pt>
                <c:pt idx="168">
                  <c:v>9.523809523809516E-3</c:v>
                </c:pt>
                <c:pt idx="169">
                  <c:v>9.4674556213017683E-3</c:v>
                </c:pt>
                <c:pt idx="170">
                  <c:v>9.4117647058823452E-3</c:v>
                </c:pt>
                <c:pt idx="171">
                  <c:v>9.3567251461988236E-3</c:v>
                </c:pt>
                <c:pt idx="172">
                  <c:v>9.3023255813953418E-3</c:v>
                </c:pt>
                <c:pt idx="173">
                  <c:v>9.2485549132947913E-3</c:v>
                </c:pt>
                <c:pt idx="174">
                  <c:v>9.1954022988505676E-3</c:v>
                </c:pt>
                <c:pt idx="175">
                  <c:v>9.1428571428571366E-3</c:v>
                </c:pt>
                <c:pt idx="176">
                  <c:v>9.0909090909090835E-3</c:v>
                </c:pt>
                <c:pt idx="177">
                  <c:v>9.0395480225988634E-3</c:v>
                </c:pt>
                <c:pt idx="178">
                  <c:v>8.9887640449438141E-3</c:v>
                </c:pt>
                <c:pt idx="179">
                  <c:v>8.9385474860335136E-3</c:v>
                </c:pt>
                <c:pt idx="180">
                  <c:v>8.8888888888888819E-3</c:v>
                </c:pt>
                <c:pt idx="181">
                  <c:v>8.8397790055248556E-3</c:v>
                </c:pt>
                <c:pt idx="182">
                  <c:v>8.7912087912087843E-3</c:v>
                </c:pt>
                <c:pt idx="183">
                  <c:v>8.7431693989070969E-3</c:v>
                </c:pt>
                <c:pt idx="184">
                  <c:v>8.6956521739130366E-3</c:v>
                </c:pt>
                <c:pt idx="185">
                  <c:v>8.6486486486486418E-3</c:v>
                </c:pt>
                <c:pt idx="186">
                  <c:v>8.6021505376344017E-3</c:v>
                </c:pt>
                <c:pt idx="187">
                  <c:v>8.5561497326203141E-3</c:v>
                </c:pt>
                <c:pt idx="188">
                  <c:v>8.5106382978723336E-3</c:v>
                </c:pt>
                <c:pt idx="189">
                  <c:v>8.4656084656084592E-3</c:v>
                </c:pt>
                <c:pt idx="190">
                  <c:v>8.4210526315789402E-3</c:v>
                </c:pt>
                <c:pt idx="191">
                  <c:v>8.3769633507853342E-3</c:v>
                </c:pt>
                <c:pt idx="192">
                  <c:v>8.3333333333333263E-3</c:v>
                </c:pt>
                <c:pt idx="193">
                  <c:v>8.2901554404145022E-3</c:v>
                </c:pt>
                <c:pt idx="194">
                  <c:v>8.2474226804123644E-3</c:v>
                </c:pt>
                <c:pt idx="195">
                  <c:v>8.2051282051281982E-3</c:v>
                </c:pt>
                <c:pt idx="196">
                  <c:v>8.1632653061224428E-3</c:v>
                </c:pt>
                <c:pt idx="197">
                  <c:v>8.1218274111675062E-3</c:v>
                </c:pt>
                <c:pt idx="198">
                  <c:v>8.0808080808080739E-3</c:v>
                </c:pt>
                <c:pt idx="199">
                  <c:v>8.0402010050251195E-3</c:v>
                </c:pt>
                <c:pt idx="200">
                  <c:v>7.999999999999995E-3</c:v>
                </c:pt>
                <c:pt idx="201">
                  <c:v>7.9601990049751204E-3</c:v>
                </c:pt>
                <c:pt idx="202">
                  <c:v>7.9207920792079174E-3</c:v>
                </c:pt>
                <c:pt idx="203">
                  <c:v>7.881773399014776E-3</c:v>
                </c:pt>
                <c:pt idx="204">
                  <c:v>7.8431372549019589E-3</c:v>
                </c:pt>
                <c:pt idx="205">
                  <c:v>7.8048780487804861E-3</c:v>
                </c:pt>
                <c:pt idx="206">
                  <c:v>7.7669902912621356E-3</c:v>
                </c:pt>
                <c:pt idx="207">
                  <c:v>7.7294685990338171E-3</c:v>
                </c:pt>
                <c:pt idx="208">
                  <c:v>7.6923076923076945E-3</c:v>
                </c:pt>
                <c:pt idx="209">
                  <c:v>7.6555023923445004E-3</c:v>
                </c:pt>
                <c:pt idx="210">
                  <c:v>7.6190476190476225E-3</c:v>
                </c:pt>
                <c:pt idx="211">
                  <c:v>7.5829383886255961E-3</c:v>
                </c:pt>
                <c:pt idx="212">
                  <c:v>7.5471698113207582E-3</c:v>
                </c:pt>
                <c:pt idx="213">
                  <c:v>7.5117370892018838E-3</c:v>
                </c:pt>
                <c:pt idx="214">
                  <c:v>7.4766355140186962E-3</c:v>
                </c:pt>
                <c:pt idx="215">
                  <c:v>7.4418604651162856E-3</c:v>
                </c:pt>
                <c:pt idx="216">
                  <c:v>7.4074074074074155E-3</c:v>
                </c:pt>
                <c:pt idx="217">
                  <c:v>7.3732718894009303E-3</c:v>
                </c:pt>
                <c:pt idx="218">
                  <c:v>7.3394495412844128E-3</c:v>
                </c:pt>
                <c:pt idx="219">
                  <c:v>7.30593607305937E-3</c:v>
                </c:pt>
                <c:pt idx="220">
                  <c:v>7.2727272727272823E-3</c:v>
                </c:pt>
                <c:pt idx="221">
                  <c:v>7.2398190045248976E-3</c:v>
                </c:pt>
                <c:pt idx="222">
                  <c:v>7.2072072072072186E-3</c:v>
                </c:pt>
                <c:pt idx="223">
                  <c:v>7.174887892376693E-3</c:v>
                </c:pt>
                <c:pt idx="224">
                  <c:v>7.1428571428571548E-3</c:v>
                </c:pt>
                <c:pt idx="225">
                  <c:v>7.1111111111111236E-3</c:v>
                </c:pt>
                <c:pt idx="226">
                  <c:v>7.0796460176991271E-3</c:v>
                </c:pt>
                <c:pt idx="227">
                  <c:v>7.0484581497797499E-3</c:v>
                </c:pt>
                <c:pt idx="228">
                  <c:v>7.0175438596491359E-3</c:v>
                </c:pt>
                <c:pt idx="229">
                  <c:v>6.9868995633187922E-3</c:v>
                </c:pt>
                <c:pt idx="230">
                  <c:v>6.9565217391304498E-3</c:v>
                </c:pt>
                <c:pt idx="231">
                  <c:v>6.926406926406942E-3</c:v>
                </c:pt>
                <c:pt idx="232">
                  <c:v>6.8965517241379474E-3</c:v>
                </c:pt>
                <c:pt idx="233">
                  <c:v>6.8669527896995878E-3</c:v>
                </c:pt>
                <c:pt idx="234">
                  <c:v>6.8376068376068549E-3</c:v>
                </c:pt>
                <c:pt idx="235">
                  <c:v>6.8085106382978905E-3</c:v>
                </c:pt>
                <c:pt idx="236">
                  <c:v>6.7796610169491706E-3</c:v>
                </c:pt>
                <c:pt idx="237">
                  <c:v>6.7510548523206943E-3</c:v>
                </c:pt>
                <c:pt idx="238">
                  <c:v>6.7226890756302716E-3</c:v>
                </c:pt>
                <c:pt idx="239">
                  <c:v>6.6945606694560874E-3</c:v>
                </c:pt>
                <c:pt idx="240">
                  <c:v>6.666666666666687E-3</c:v>
                </c:pt>
                <c:pt idx="241">
                  <c:v>6.639004149377614E-3</c:v>
                </c:pt>
                <c:pt idx="242">
                  <c:v>6.611570247933905E-3</c:v>
                </c:pt>
                <c:pt idx="243">
                  <c:v>6.584362139917717E-3</c:v>
                </c:pt>
                <c:pt idx="244">
                  <c:v>6.5573770491803487E-3</c:v>
                </c:pt>
                <c:pt idx="245">
                  <c:v>6.5306122448979802E-3</c:v>
                </c:pt>
                <c:pt idx="246">
                  <c:v>6.504065040650429E-3</c:v>
                </c:pt>
                <c:pt idx="247">
                  <c:v>6.4777327935222912E-3</c:v>
                </c:pt>
                <c:pt idx="248">
                  <c:v>6.4516129032258299E-3</c:v>
                </c:pt>
                <c:pt idx="249">
                  <c:v>6.4257028112450045E-3</c:v>
                </c:pt>
                <c:pt idx="250">
                  <c:v>6.4000000000000237E-3</c:v>
                </c:pt>
                <c:pt idx="251">
                  <c:v>6.374501992031897E-3</c:v>
                </c:pt>
                <c:pt idx="252">
                  <c:v>6.3492063492063735E-3</c:v>
                </c:pt>
                <c:pt idx="253">
                  <c:v>6.3241106719367831E-3</c:v>
                </c:pt>
                <c:pt idx="254">
                  <c:v>6.2992125984252219E-3</c:v>
                </c:pt>
                <c:pt idx="255">
                  <c:v>6.2745098039215953E-3</c:v>
                </c:pt>
                <c:pt idx="256">
                  <c:v>6.2500000000000264E-3</c:v>
                </c:pt>
                <c:pt idx="257">
                  <c:v>6.2256809338521665E-3</c:v>
                </c:pt>
                <c:pt idx="258">
                  <c:v>6.201550387596926E-3</c:v>
                </c:pt>
                <c:pt idx="259">
                  <c:v>6.1776061776062045E-3</c:v>
                </c:pt>
                <c:pt idx="260">
                  <c:v>6.1538461538461807E-3</c:v>
                </c:pt>
                <c:pt idx="261">
                  <c:v>6.1302681992337444E-3</c:v>
                </c:pt>
                <c:pt idx="262">
                  <c:v>6.1068702290076613E-3</c:v>
                </c:pt>
                <c:pt idx="263">
                  <c:v>6.0836501901140967E-3</c:v>
                </c:pt>
                <c:pt idx="264">
                  <c:v>6.0606060606060892E-3</c:v>
                </c:pt>
                <c:pt idx="265">
                  <c:v>6.0377358490566321E-3</c:v>
                </c:pt>
                <c:pt idx="266">
                  <c:v>6.0150375939849914E-3</c:v>
                </c:pt>
                <c:pt idx="267">
                  <c:v>5.992509363295909E-3</c:v>
                </c:pt>
                <c:pt idx="268">
                  <c:v>5.9701492537313728E-3</c:v>
                </c:pt>
                <c:pt idx="269">
                  <c:v>5.9479553903346019E-3</c:v>
                </c:pt>
                <c:pt idx="270">
                  <c:v>5.925925925925956E-3</c:v>
                </c:pt>
                <c:pt idx="271">
                  <c:v>5.9040590405904361E-3</c:v>
                </c:pt>
                <c:pt idx="272">
                  <c:v>5.8823529411765009E-3</c:v>
                </c:pt>
                <c:pt idx="273">
                  <c:v>5.8608058608058912E-3</c:v>
                </c:pt>
                <c:pt idx="274">
                  <c:v>5.8394160583941914E-3</c:v>
                </c:pt>
                <c:pt idx="275">
                  <c:v>5.8181818181818491E-3</c:v>
                </c:pt>
                <c:pt idx="276">
                  <c:v>5.7971014492753936E-3</c:v>
                </c:pt>
                <c:pt idx="277">
                  <c:v>5.7761732851985877E-3</c:v>
                </c:pt>
                <c:pt idx="278">
                  <c:v>5.7553956834532688E-3</c:v>
                </c:pt>
                <c:pt idx="279">
                  <c:v>5.7347670250896378E-3</c:v>
                </c:pt>
                <c:pt idx="280">
                  <c:v>5.7142857142857464E-3</c:v>
                </c:pt>
                <c:pt idx="281">
                  <c:v>5.6939501779359756E-3</c:v>
                </c:pt>
                <c:pt idx="282">
                  <c:v>5.6737588652482594E-3</c:v>
                </c:pt>
                <c:pt idx="283">
                  <c:v>5.653710247349856E-3</c:v>
                </c:pt>
                <c:pt idx="284">
                  <c:v>5.6338028169014417E-3</c:v>
                </c:pt>
                <c:pt idx="285">
                  <c:v>5.6140350877193317E-3</c:v>
                </c:pt>
                <c:pt idx="286">
                  <c:v>5.5944055944056274E-3</c:v>
                </c:pt>
                <c:pt idx="287">
                  <c:v>5.5749128919860965E-3</c:v>
                </c:pt>
                <c:pt idx="288">
                  <c:v>5.5555555555555896E-3</c:v>
                </c:pt>
                <c:pt idx="289">
                  <c:v>5.5363321799308295E-3</c:v>
                </c:pt>
                <c:pt idx="290">
                  <c:v>5.5172413793103791E-3</c:v>
                </c:pt>
                <c:pt idx="291">
                  <c:v>5.498281786941615E-3</c:v>
                </c:pt>
                <c:pt idx="292">
                  <c:v>5.4794520547945553E-3</c:v>
                </c:pt>
                <c:pt idx="293">
                  <c:v>5.4607508532423556E-3</c:v>
                </c:pt>
                <c:pt idx="294">
                  <c:v>5.4421768707483336E-3</c:v>
                </c:pt>
                <c:pt idx="295">
                  <c:v>5.4237288135593571E-3</c:v>
                </c:pt>
                <c:pt idx="296">
                  <c:v>5.4054054054054404E-3</c:v>
                </c:pt>
                <c:pt idx="297">
                  <c:v>5.3872053872054222E-3</c:v>
                </c:pt>
                <c:pt idx="298">
                  <c:v>5.3691275167785588E-3</c:v>
                </c:pt>
                <c:pt idx="299">
                  <c:v>5.3511705685619082E-3</c:v>
                </c:pt>
                <c:pt idx="300">
                  <c:v>5.3333333333333687E-3</c:v>
                </c:pt>
                <c:pt idx="301">
                  <c:v>5.3156146179402352E-3</c:v>
                </c:pt>
                <c:pt idx="302">
                  <c:v>5.2980132450331481E-3</c:v>
                </c:pt>
                <c:pt idx="303">
                  <c:v>5.2805280528053162E-3</c:v>
                </c:pt>
                <c:pt idx="304">
                  <c:v>5.2631578947368784E-3</c:v>
                </c:pt>
                <c:pt idx="305">
                  <c:v>5.2459016393442987E-3</c:v>
                </c:pt>
                <c:pt idx="306">
                  <c:v>5.2287581699346766E-3</c:v>
                </c:pt>
                <c:pt idx="307">
                  <c:v>5.2117263843648575E-3</c:v>
                </c:pt>
                <c:pt idx="308">
                  <c:v>5.1948051948052312E-3</c:v>
                </c:pt>
                <c:pt idx="309">
                  <c:v>5.1779935275081271E-3</c:v>
                </c:pt>
                <c:pt idx="310">
                  <c:v>5.1612903225806825E-3</c:v>
                </c:pt>
                <c:pt idx="311">
                  <c:v>5.1446945337620953E-3</c:v>
                </c:pt>
                <c:pt idx="312">
                  <c:v>5.1282051282051655E-3</c:v>
                </c:pt>
                <c:pt idx="313">
                  <c:v>5.1118210862620183E-3</c:v>
                </c:pt>
                <c:pt idx="314">
                  <c:v>5.0955414012739224E-3</c:v>
                </c:pt>
                <c:pt idx="315">
                  <c:v>5.0793650793651167E-3</c:v>
                </c:pt>
                <c:pt idx="316">
                  <c:v>5.0632911392405437E-3</c:v>
                </c:pt>
                <c:pt idx="317">
                  <c:v>5.0473186119874194E-3</c:v>
                </c:pt>
                <c:pt idx="318">
                  <c:v>5.0314465408805411E-3</c:v>
                </c:pt>
                <c:pt idx="319">
                  <c:v>5.0156739811912602E-3</c:v>
                </c:pt>
                <c:pt idx="320">
                  <c:v>5.0000000000000383E-3</c:v>
                </c:pt>
                <c:pt idx="321">
                  <c:v>4.9844236760124994E-3</c:v>
                </c:pt>
                <c:pt idx="322">
                  <c:v>4.9689440993789203E-3</c:v>
                </c:pt>
                <c:pt idx="323">
                  <c:v>4.9535603715170663E-3</c:v>
                </c:pt>
                <c:pt idx="324">
                  <c:v>4.9382716049383097E-3</c:v>
                </c:pt>
                <c:pt idx="325">
                  <c:v>4.9230769230769614E-3</c:v>
                </c:pt>
                <c:pt idx="326">
                  <c:v>4.9079754601227378E-3</c:v>
                </c:pt>
                <c:pt idx="327">
                  <c:v>4.8929663608563078E-3</c:v>
                </c:pt>
                <c:pt idx="328">
                  <c:v>4.8780487804878439E-3</c:v>
                </c:pt>
                <c:pt idx="329">
                  <c:v>4.8632218844985187E-3</c:v>
                </c:pt>
                <c:pt idx="330">
                  <c:v>4.8484848484848875E-3</c:v>
                </c:pt>
                <c:pt idx="331">
                  <c:v>4.8338368580060813E-3</c:v>
                </c:pt>
                <c:pt idx="332">
                  <c:v>4.8192771084337735E-3</c:v>
                </c:pt>
                <c:pt idx="333">
                  <c:v>4.8048048048048436E-3</c:v>
                </c:pt>
                <c:pt idx="334">
                  <c:v>4.7904191616766857E-3</c:v>
                </c:pt>
                <c:pt idx="335">
                  <c:v>4.7761194029851137E-3</c:v>
                </c:pt>
                <c:pt idx="336">
                  <c:v>4.7619047619048014E-3</c:v>
                </c:pt>
                <c:pt idx="337">
                  <c:v>4.7477744807122059E-3</c:v>
                </c:pt>
                <c:pt idx="338">
                  <c:v>4.7337278106509267E-3</c:v>
                </c:pt>
                <c:pt idx="339">
                  <c:v>4.7197640117994499E-3</c:v>
                </c:pt>
                <c:pt idx="340">
                  <c:v>4.705882352941216E-3</c:v>
                </c:pt>
                <c:pt idx="341">
                  <c:v>4.69208211143699E-3</c:v>
                </c:pt>
                <c:pt idx="342">
                  <c:v>4.6783625730994552E-3</c:v>
                </c:pt>
                <c:pt idx="343">
                  <c:v>4.6647230320700107E-3</c:v>
                </c:pt>
                <c:pt idx="344">
                  <c:v>4.6511627906977143E-3</c:v>
                </c:pt>
                <c:pt idx="345">
                  <c:v>4.6376811594203296E-3</c:v>
                </c:pt>
                <c:pt idx="346">
                  <c:v>4.624277456647439E-3</c:v>
                </c:pt>
                <c:pt idx="347">
                  <c:v>4.6109510086455733E-3</c:v>
                </c:pt>
                <c:pt idx="348">
                  <c:v>4.5977011494253272E-3</c:v>
                </c:pt>
                <c:pt idx="349">
                  <c:v>4.5845272206304129E-3</c:v>
                </c:pt>
                <c:pt idx="350">
                  <c:v>4.5714285714286117E-3</c:v>
                </c:pt>
                <c:pt idx="351">
                  <c:v>4.5584045584045989E-3</c:v>
                </c:pt>
                <c:pt idx="352">
                  <c:v>4.545454545454586E-3</c:v>
                </c:pt>
                <c:pt idx="353">
                  <c:v>4.53257790368276E-3</c:v>
                </c:pt>
                <c:pt idx="354">
                  <c:v>4.5197740112994751E-3</c:v>
                </c:pt>
                <c:pt idx="355">
                  <c:v>4.5070422535211669E-3</c:v>
                </c:pt>
                <c:pt idx="356">
                  <c:v>4.4943820224719504E-3</c:v>
                </c:pt>
                <c:pt idx="357">
                  <c:v>4.4817927170868752E-3</c:v>
                </c:pt>
                <c:pt idx="358">
                  <c:v>4.4692737430168002E-3</c:v>
                </c:pt>
                <c:pt idx="359">
                  <c:v>4.456824512534859E-3</c:v>
                </c:pt>
                <c:pt idx="360">
                  <c:v>4.4444444444444852E-3</c:v>
                </c:pt>
                <c:pt idx="361">
                  <c:v>4.4321329639889599E-3</c:v>
                </c:pt>
                <c:pt idx="362">
                  <c:v>4.4198895027624712E-3</c:v>
                </c:pt>
                <c:pt idx="363">
                  <c:v>4.4077134986226299E-3</c:v>
                </c:pt>
                <c:pt idx="364">
                  <c:v>4.3956043956044364E-3</c:v>
                </c:pt>
                <c:pt idx="365">
                  <c:v>4.3835616438356569E-3</c:v>
                </c:pt>
                <c:pt idx="366">
                  <c:v>4.3715846994535927E-3</c:v>
                </c:pt>
                <c:pt idx="367">
                  <c:v>4.3596730245232017E-3</c:v>
                </c:pt>
                <c:pt idx="368">
                  <c:v>4.3478260869565626E-3</c:v>
                </c:pt>
                <c:pt idx="369">
                  <c:v>4.3360433604336451E-3</c:v>
                </c:pt>
                <c:pt idx="370">
                  <c:v>4.3243243243243652E-3</c:v>
                </c:pt>
                <c:pt idx="371">
                  <c:v>4.312668463611901E-3</c:v>
                </c:pt>
                <c:pt idx="372">
                  <c:v>4.3010752688172451E-3</c:v>
                </c:pt>
                <c:pt idx="373">
                  <c:v>4.2895442359249742E-3</c:v>
                </c:pt>
                <c:pt idx="374">
                  <c:v>4.2780748663102013E-3</c:v>
                </c:pt>
                <c:pt idx="375">
                  <c:v>4.2666666666667076E-3</c:v>
                </c:pt>
                <c:pt idx="376">
                  <c:v>4.255319148936211E-3</c:v>
                </c:pt>
                <c:pt idx="377">
                  <c:v>4.244031830238768E-3</c:v>
                </c:pt>
                <c:pt idx="378">
                  <c:v>4.2328042328042739E-3</c:v>
                </c:pt>
                <c:pt idx="379">
                  <c:v>4.2216358839050547E-3</c:v>
                </c:pt>
                <c:pt idx="380">
                  <c:v>4.2105263157895152E-3</c:v>
                </c:pt>
                <c:pt idx="381">
                  <c:v>4.1994750656168395E-3</c:v>
                </c:pt>
                <c:pt idx="382">
                  <c:v>4.1884816753927114E-3</c:v>
                </c:pt>
                <c:pt idx="383">
                  <c:v>4.1775456919060467E-3</c:v>
                </c:pt>
                <c:pt idx="384">
                  <c:v>4.1666666666667082E-3</c:v>
                </c:pt>
                <c:pt idx="385">
                  <c:v>4.1558441558441975E-3</c:v>
                </c:pt>
                <c:pt idx="386">
                  <c:v>4.1450777202072953E-3</c:v>
                </c:pt>
                <c:pt idx="387">
                  <c:v>4.1343669250646408E-3</c:v>
                </c:pt>
                <c:pt idx="388">
                  <c:v>4.1237113402062264E-3</c:v>
                </c:pt>
                <c:pt idx="389">
                  <c:v>4.1131105398457997E-3</c:v>
                </c:pt>
                <c:pt idx="390">
                  <c:v>4.1025641025641442E-3</c:v>
                </c:pt>
                <c:pt idx="391">
                  <c:v>4.0920716112532382E-3</c:v>
                </c:pt>
                <c:pt idx="392">
                  <c:v>4.0816326530612656E-3</c:v>
                </c:pt>
                <c:pt idx="393">
                  <c:v>4.071246819338464E-3</c:v>
                </c:pt>
                <c:pt idx="394">
                  <c:v>4.0609137055837973E-3</c:v>
                </c:pt>
                <c:pt idx="395">
                  <c:v>4.0506329113924461E-3</c:v>
                </c:pt>
                <c:pt idx="396">
                  <c:v>4.040404040404082E-3</c:v>
                </c:pt>
                <c:pt idx="397">
                  <c:v>4.0302267002519307E-3</c:v>
                </c:pt>
                <c:pt idx="398">
                  <c:v>4.020100502512604E-3</c:v>
                </c:pt>
                <c:pt idx="399">
                  <c:v>4.0100250626566832E-3</c:v>
                </c:pt>
                <c:pt idx="400">
                  <c:v>4.0000000000000417E-3</c:v>
                </c:pt>
                <c:pt idx="401">
                  <c:v>3.9900249376559017E-3</c:v>
                </c:pt>
                <c:pt idx="402">
                  <c:v>3.9800995024876036E-3</c:v>
                </c:pt>
                <c:pt idx="403">
                  <c:v>3.9702233250620755E-3</c:v>
                </c:pt>
                <c:pt idx="404">
                  <c:v>3.9603960396040012E-3</c:v>
                </c:pt>
                <c:pt idx="405">
                  <c:v>3.9506172839506581E-3</c:v>
                </c:pt>
                <c:pt idx="406">
                  <c:v>3.9408866995074305E-3</c:v>
                </c:pt>
                <c:pt idx="407">
                  <c:v>3.9312039312039719E-3</c:v>
                </c:pt>
                <c:pt idx="408">
                  <c:v>3.9215686274510211E-3</c:v>
                </c:pt>
                <c:pt idx="409">
                  <c:v>3.9119804400978408E-3</c:v>
                </c:pt>
                <c:pt idx="410">
                  <c:v>3.9024390243902847E-3</c:v>
                </c:pt>
                <c:pt idx="411">
                  <c:v>3.8929440389294813E-3</c:v>
                </c:pt>
                <c:pt idx="412">
                  <c:v>3.8834951456311094E-3</c:v>
                </c:pt>
                <c:pt idx="413">
                  <c:v>3.8740920096852712E-3</c:v>
                </c:pt>
                <c:pt idx="414">
                  <c:v>3.8647342995169489E-3</c:v>
                </c:pt>
                <c:pt idx="415">
                  <c:v>3.8554216867470294E-3</c:v>
                </c:pt>
                <c:pt idx="416">
                  <c:v>3.8461538461538871E-3</c:v>
                </c:pt>
                <c:pt idx="417">
                  <c:v>3.8369304556355325E-3</c:v>
                </c:pt>
                <c:pt idx="418">
                  <c:v>3.8277511961722897E-3</c:v>
                </c:pt>
                <c:pt idx="419">
                  <c:v>3.8186157517900174E-3</c:v>
                </c:pt>
                <c:pt idx="420">
                  <c:v>3.8095238095238507E-3</c:v>
                </c:pt>
                <c:pt idx="421">
                  <c:v>3.800475059382464E-3</c:v>
                </c:pt>
                <c:pt idx="422">
                  <c:v>3.7914691943128367E-3</c:v>
                </c:pt>
                <c:pt idx="423">
                  <c:v>3.7825059101655257E-3</c:v>
                </c:pt>
                <c:pt idx="424">
                  <c:v>3.7735849056604182E-3</c:v>
                </c:pt>
                <c:pt idx="425">
                  <c:v>3.7647058823529816E-3</c:v>
                </c:pt>
                <c:pt idx="426">
                  <c:v>3.7558685446009801E-3</c:v>
                </c:pt>
                <c:pt idx="427">
                  <c:v>3.7470725995316567E-3</c:v>
                </c:pt>
                <c:pt idx="428">
                  <c:v>3.7383177570093863E-3</c:v>
                </c:pt>
                <c:pt idx="429">
                  <c:v>3.7296037296037704E-3</c:v>
                </c:pt>
                <c:pt idx="430">
                  <c:v>3.7209302325581805E-3</c:v>
                </c:pt>
                <c:pt idx="431">
                  <c:v>3.7122969837587415E-3</c:v>
                </c:pt>
                <c:pt idx="432">
                  <c:v>3.7037037037037446E-3</c:v>
                </c:pt>
                <c:pt idx="433">
                  <c:v>3.6951501154734818E-3</c:v>
                </c:pt>
                <c:pt idx="434">
                  <c:v>3.6866359447005016E-3</c:v>
                </c:pt>
                <c:pt idx="435">
                  <c:v>3.6781609195402709E-3</c:v>
                </c:pt>
                <c:pt idx="436">
                  <c:v>3.6697247706422428E-3</c:v>
                </c:pt>
                <c:pt idx="437">
                  <c:v>3.6613272311213224E-3</c:v>
                </c:pt>
                <c:pt idx="438">
                  <c:v>3.6529680365297219E-3</c:v>
                </c:pt>
                <c:pt idx="439">
                  <c:v>3.6446469248291981E-3</c:v>
                </c:pt>
                <c:pt idx="440">
                  <c:v>3.6363636363636771E-3</c:v>
                </c:pt>
                <c:pt idx="441">
                  <c:v>3.6281179138322405E-3</c:v>
                </c:pt>
                <c:pt idx="442">
                  <c:v>3.6199095022624848E-3</c:v>
                </c:pt>
                <c:pt idx="443">
                  <c:v>3.6117381489842392E-3</c:v>
                </c:pt>
                <c:pt idx="444">
                  <c:v>3.6036036036036444E-3</c:v>
                </c:pt>
                <c:pt idx="445">
                  <c:v>3.5955056179775694E-3</c:v>
                </c:pt>
                <c:pt idx="446">
                  <c:v>3.5874439461883816E-3</c:v>
                </c:pt>
                <c:pt idx="447">
                  <c:v>3.5794183445190565E-3</c:v>
                </c:pt>
                <c:pt idx="448">
                  <c:v>3.5714285714286121E-3</c:v>
                </c:pt>
                <c:pt idx="449">
                  <c:v>3.5634743875278805E-3</c:v>
                </c:pt>
                <c:pt idx="450">
                  <c:v>3.5555555555555965E-3</c:v>
                </c:pt>
                <c:pt idx="451">
                  <c:v>3.5476718403548079E-3</c:v>
                </c:pt>
                <c:pt idx="452">
                  <c:v>3.5398230088495982E-3</c:v>
                </c:pt>
                <c:pt idx="453">
                  <c:v>3.5320088300221158E-3</c:v>
                </c:pt>
                <c:pt idx="454">
                  <c:v>3.5242290748899092E-3</c:v>
                </c:pt>
                <c:pt idx="455">
                  <c:v>3.5164835164835572E-3</c:v>
                </c:pt>
                <c:pt idx="456">
                  <c:v>3.5087719298246022E-3</c:v>
                </c:pt>
                <c:pt idx="457">
                  <c:v>3.5010940919037599E-3</c:v>
                </c:pt>
                <c:pt idx="458">
                  <c:v>3.4934497816594295E-3</c:v>
                </c:pt>
                <c:pt idx="459">
                  <c:v>3.4858387799564677E-3</c:v>
                </c:pt>
                <c:pt idx="460">
                  <c:v>3.4782608695652579E-3</c:v>
                </c:pt>
                <c:pt idx="461">
                  <c:v>3.470715835141038E-3</c:v>
                </c:pt>
                <c:pt idx="462">
                  <c:v>3.463203463203504E-3</c:v>
                </c:pt>
                <c:pt idx="463">
                  <c:v>3.455723542116671E-3</c:v>
                </c:pt>
                <c:pt idx="464">
                  <c:v>3.4482758620690062E-3</c:v>
                </c:pt>
                <c:pt idx="465">
                  <c:v>3.4408602150538042E-3</c:v>
                </c:pt>
                <c:pt idx="466">
                  <c:v>3.4334763948498256E-3</c:v>
                </c:pt>
                <c:pt idx="467">
                  <c:v>3.4261241970021819E-3</c:v>
                </c:pt>
                <c:pt idx="468">
                  <c:v>3.4188034188034596E-3</c:v>
                </c:pt>
                <c:pt idx="469">
                  <c:v>3.4115138592750944E-3</c:v>
                </c:pt>
                <c:pt idx="470">
                  <c:v>3.4042553191489765E-3</c:v>
                </c:pt>
                <c:pt idx="471">
                  <c:v>3.3970276008492969E-3</c:v>
                </c:pt>
                <c:pt idx="472">
                  <c:v>3.3898305084746165E-3</c:v>
                </c:pt>
                <c:pt idx="473">
                  <c:v>3.3826638477801674E-3</c:v>
                </c:pt>
                <c:pt idx="474">
                  <c:v>3.3755274261603784E-3</c:v>
                </c:pt>
                <c:pt idx="475">
                  <c:v>3.368421052631619E-3</c:v>
                </c:pt>
                <c:pt idx="476">
                  <c:v>3.361344537815167E-3</c:v>
                </c:pt>
                <c:pt idx="477">
                  <c:v>3.354297693920376E-3</c:v>
                </c:pt>
                <c:pt idx="478">
                  <c:v>3.3472803347280736E-3</c:v>
                </c:pt>
                <c:pt idx="479">
                  <c:v>3.3402922755741533E-3</c:v>
                </c:pt>
                <c:pt idx="480">
                  <c:v>3.3333333333333734E-3</c:v>
                </c:pt>
                <c:pt idx="481">
                  <c:v>3.3264033264033669E-3</c:v>
                </c:pt>
                <c:pt idx="482">
                  <c:v>3.3195020746888369E-3</c:v>
                </c:pt>
                <c:pt idx="483">
                  <c:v>3.3126293995859616E-3</c:v>
                </c:pt>
                <c:pt idx="484">
                  <c:v>3.3057851239669824E-3</c:v>
                </c:pt>
                <c:pt idx="485">
                  <c:v>3.2989690721649889E-3</c:v>
                </c:pt>
                <c:pt idx="486">
                  <c:v>3.2921810699588884E-3</c:v>
                </c:pt>
                <c:pt idx="487">
                  <c:v>3.2854209445585618E-3</c:v>
                </c:pt>
                <c:pt idx="488">
                  <c:v>3.2786885245902043E-3</c:v>
                </c:pt>
                <c:pt idx="489">
                  <c:v>3.2719836400818395E-3</c:v>
                </c:pt>
                <c:pt idx="490">
                  <c:v>3.2653061224490196E-3</c:v>
                </c:pt>
                <c:pt idx="491">
                  <c:v>3.2586558044806918E-3</c:v>
                </c:pt>
                <c:pt idx="492">
                  <c:v>3.2520325203252431E-3</c:v>
                </c:pt>
                <c:pt idx="493">
                  <c:v>3.2454361054767137E-3</c:v>
                </c:pt>
                <c:pt idx="494">
                  <c:v>3.2388663967611738E-3</c:v>
                </c:pt>
                <c:pt idx="495">
                  <c:v>3.2323232323232727E-3</c:v>
                </c:pt>
                <c:pt idx="496">
                  <c:v>3.2258064516129436E-3</c:v>
                </c:pt>
                <c:pt idx="497">
                  <c:v>3.2193158953722732E-3</c:v>
                </c:pt>
                <c:pt idx="498">
                  <c:v>3.21285140562253E-3</c:v>
                </c:pt>
                <c:pt idx="499">
                  <c:v>3.2064128256513425E-3</c:v>
                </c:pt>
                <c:pt idx="500">
                  <c:v>3.2000000000000405E-3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AAE-4A99-AE66-8297E2AC4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302768"/>
        <c:axId val="-2031301136"/>
      </c:scatterChart>
      <c:valAx>
        <c:axId val="-2031302768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b="1"/>
                  <a:t>Te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31301136"/>
        <c:crosses val="autoZero"/>
        <c:crossBetween val="midCat"/>
      </c:valAx>
      <c:valAx>
        <c:axId val="-203130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b="1"/>
                  <a:t>a´ (1/g)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3130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828675</xdr:colOff>
      <xdr:row>0</xdr:row>
      <xdr:rowOff>266700</xdr:rowOff>
    </xdr:from>
    <xdr:to>
      <xdr:col>10</xdr:col>
      <xdr:colOff>276226</xdr:colOff>
      <xdr:row>1</xdr:row>
      <xdr:rowOff>143437</xdr:rowOff>
    </xdr:to>
    <xdr:pic>
      <xdr:nvPicPr>
        <xdr:cNvPr id="2" name="Picture 106" descr="Picture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266700"/>
          <a:ext cx="1123951" cy="381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66675</xdr:rowOff>
    </xdr:from>
    <xdr:to>
      <xdr:col>8</xdr:col>
      <xdr:colOff>438151</xdr:colOff>
      <xdr:row>2</xdr:row>
      <xdr:rowOff>10087</xdr:rowOff>
    </xdr:to>
    <xdr:pic>
      <xdr:nvPicPr>
        <xdr:cNvPr id="2" name="Picture 106" descr="Picture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323850"/>
          <a:ext cx="1123951" cy="381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687810</xdr:colOff>
      <xdr:row>7</xdr:row>
      <xdr:rowOff>39084</xdr:rowOff>
    </xdr:from>
    <xdr:to>
      <xdr:col>14</xdr:col>
      <xdr:colOff>462035</xdr:colOff>
      <xdr:row>128</xdr:row>
      <xdr:rowOff>92376</xdr:rowOff>
    </xdr:to>
    <xdr:grpSp>
      <xdr:nvGrpSpPr>
        <xdr:cNvPr id="2" name="Grupo 139">
          <a:extLst>
            <a:ext uri="{FF2B5EF4-FFF2-40B4-BE49-F238E27FC236}">
              <a16:creationId xmlns:a16="http://schemas.microsoft.com/office/drawing/2014/main" xmlns="" id="{CE9351AC-5F8E-462C-81F7-BE9A98925E1D}"/>
            </a:ext>
          </a:extLst>
        </xdr:cNvPr>
        <xdr:cNvGrpSpPr/>
      </xdr:nvGrpSpPr>
      <xdr:grpSpPr>
        <a:xfrm>
          <a:off x="2211810" y="1372584"/>
          <a:ext cx="8918225" cy="23103792"/>
          <a:chOff x="2046653" y="1283899"/>
          <a:chExt cx="9070259" cy="21592155"/>
        </a:xfrm>
      </xdr:grpSpPr>
      <xdr:sp macro="" textlink="">
        <xdr:nvSpPr>
          <xdr:cNvPr id="3" name="Diagrama de flujo: terminador 2">
            <a:extLst>
              <a:ext uri="{FF2B5EF4-FFF2-40B4-BE49-F238E27FC236}">
                <a16:creationId xmlns:a16="http://schemas.microsoft.com/office/drawing/2014/main" xmlns="" id="{C4E38A41-1644-4D3D-8B69-04798F2C6918}"/>
              </a:ext>
            </a:extLst>
          </xdr:cNvPr>
          <xdr:cNvSpPr/>
        </xdr:nvSpPr>
        <xdr:spPr>
          <a:xfrm>
            <a:off x="5963570" y="1283899"/>
            <a:ext cx="803993" cy="295704"/>
          </a:xfrm>
          <a:prstGeom prst="flowChartTerminator">
            <a:avLst/>
          </a:prstGeom>
          <a:gradFill>
            <a:gsLst>
              <a:gs pos="0">
                <a:srgbClr val="FFFF00"/>
              </a:gs>
              <a:gs pos="0">
                <a:srgbClr val="FFFF00"/>
              </a:gs>
              <a:gs pos="99000">
                <a:schemeClr val="bg1"/>
              </a:gs>
            </a:gsLst>
            <a:lin ang="5400000" scaled="1"/>
          </a:gradFill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 b="1">
                <a:latin typeface="Arial" panose="020B0604020202020204" pitchFamily="34" charset="0"/>
                <a:cs typeface="Arial" panose="020B0604020202020204" pitchFamily="34" charset="0"/>
              </a:rPr>
              <a:t>INICIO</a:t>
            </a:r>
          </a:p>
        </xdr:txBody>
      </xdr:sp>
      <xdr:cxnSp macro="">
        <xdr:nvCxnSpPr>
          <xdr:cNvPr id="4" name="Conector recto de flecha 3">
            <a:extLst>
              <a:ext uri="{FF2B5EF4-FFF2-40B4-BE49-F238E27FC236}">
                <a16:creationId xmlns:a16="http://schemas.microsoft.com/office/drawing/2014/main" xmlns="" id="{945E39C8-6287-4860-8D6D-0939DA57B080}"/>
              </a:ext>
            </a:extLst>
          </xdr:cNvPr>
          <xdr:cNvCxnSpPr/>
        </xdr:nvCxnSpPr>
        <xdr:spPr>
          <a:xfrm>
            <a:off x="6364634" y="1579603"/>
            <a:ext cx="1" cy="83625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Diagrama de flujo: datos 14">
            <a:extLst>
              <a:ext uri="{FF2B5EF4-FFF2-40B4-BE49-F238E27FC236}">
                <a16:creationId xmlns:a16="http://schemas.microsoft.com/office/drawing/2014/main" xmlns="" id="{4F1930D1-FFED-497A-971E-93448C4A6043}"/>
              </a:ext>
            </a:extLst>
          </xdr:cNvPr>
          <xdr:cNvSpPr/>
        </xdr:nvSpPr>
        <xdr:spPr>
          <a:xfrm>
            <a:off x="5109190" y="2397006"/>
            <a:ext cx="2505547" cy="1413314"/>
          </a:xfrm>
          <a:prstGeom prst="flowChartInputOutpu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34000">
                <a:srgbClr val="FFFFFF"/>
              </a:gs>
              <a:gs pos="32000">
                <a:schemeClr val="accent2">
                  <a:lumMod val="0"/>
                  <a:lumOff val="100000"/>
                </a:schemeClr>
              </a:gs>
              <a:gs pos="100000">
                <a:schemeClr val="accent6">
                  <a:lumMod val="20000"/>
                  <a:lumOff val="80000"/>
                </a:schemeClr>
              </a:gs>
            </a:gsLst>
            <a:path path="circle">
              <a:fillToRect l="50000" t="-80000" r="50000" b="180000"/>
            </a:path>
            <a:tileRect/>
          </a:gradFill>
          <a:ln>
            <a:solidFill>
              <a:schemeClr val="accent6">
                <a:lumMod val="75000"/>
              </a:schemeClr>
            </a:solidFill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>
            <a:noAutofit/>
          </a:bodyPr>
          <a:lstStyle/>
          <a:p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HOJA "INICIO"</a:t>
            </a:r>
            <a:r>
              <a:rPr lang="es-ES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</a:t>
            </a:r>
          </a:p>
          <a:p>
            <a:endParaRPr lang="es-E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INGRESO DE DATOS DE LA ESTRUCTURA:</a:t>
            </a:r>
          </a:p>
          <a:p>
            <a:endParaRPr lang="es-E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CATEGORIA DE RIESGO</a:t>
            </a: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FACTOR DE IMPORTANCIA SISMICA</a:t>
            </a:r>
            <a:endParaRPr lang="es-ES" sz="1100" b="1" u="none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endParaRPr>
          </a:p>
        </xdr:txBody>
      </xdr:sp>
      <xdr:cxnSp macro="">
        <xdr:nvCxnSpPr>
          <xdr:cNvPr id="6" name="Conector recto de flecha 89">
            <a:extLst>
              <a:ext uri="{FF2B5EF4-FFF2-40B4-BE49-F238E27FC236}">
                <a16:creationId xmlns:a16="http://schemas.microsoft.com/office/drawing/2014/main" xmlns="" id="{11C9E0C0-9980-454A-A3C5-412953CE8333}"/>
              </a:ext>
            </a:extLst>
          </xdr:cNvPr>
          <xdr:cNvCxnSpPr/>
        </xdr:nvCxnSpPr>
        <xdr:spPr>
          <a:xfrm>
            <a:off x="6364634" y="3808962"/>
            <a:ext cx="0" cy="59263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Diagrama de flujo: datos 90">
            <a:extLst>
              <a:ext uri="{FF2B5EF4-FFF2-40B4-BE49-F238E27FC236}">
                <a16:creationId xmlns:a16="http://schemas.microsoft.com/office/drawing/2014/main" xmlns="" id="{4F4A68D5-CB32-49D5-B53F-F9F6FEA3B0DC}"/>
              </a:ext>
            </a:extLst>
          </xdr:cNvPr>
          <xdr:cNvSpPr/>
        </xdr:nvSpPr>
        <xdr:spPr>
          <a:xfrm>
            <a:off x="5013685" y="4405910"/>
            <a:ext cx="2710051" cy="1711420"/>
          </a:xfrm>
          <a:prstGeom prst="flowChartInputOutpu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34000">
                <a:srgbClr val="FFFFFF"/>
              </a:gs>
              <a:gs pos="32000">
                <a:schemeClr val="accent2">
                  <a:lumMod val="0"/>
                  <a:lumOff val="100000"/>
                </a:schemeClr>
              </a:gs>
              <a:gs pos="100000">
                <a:schemeClr val="accent6">
                  <a:lumMod val="20000"/>
                  <a:lumOff val="80000"/>
                </a:schemeClr>
              </a:gs>
            </a:gsLst>
            <a:path path="circle">
              <a:fillToRect l="50000" t="-80000" r="50000" b="180000"/>
            </a:path>
            <a:tileRect/>
          </a:gradFill>
          <a:ln>
            <a:solidFill>
              <a:schemeClr val="accent6">
                <a:lumMod val="75000"/>
              </a:schemeClr>
            </a:solidFill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>
            <a:noAutofit/>
          </a:bodyPr>
          <a:lstStyle/>
          <a:p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CAMBIAR A LA HOJA "EE"</a:t>
            </a:r>
            <a:r>
              <a:rPr lang="es-ES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</a:t>
            </a:r>
          </a:p>
          <a:p>
            <a:endParaRPr lang="es-E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INGRESAR:</a:t>
            </a:r>
          </a:p>
          <a:p>
            <a:endParaRPr lang="es-E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TIPO DE SUELO</a:t>
            </a: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PARAMETROS PARA DEFINIR EL ESPECTRO</a:t>
            </a: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CATEGORIA DE DISEÑO SÍSMICO</a:t>
            </a:r>
            <a:endParaRPr lang="es-ES" sz="1100" b="1" u="none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endParaRPr>
          </a:p>
        </xdr:txBody>
      </xdr:sp>
      <xdr:cxnSp macro="">
        <xdr:nvCxnSpPr>
          <xdr:cNvPr id="8" name="Conector recto de flecha 91">
            <a:extLst>
              <a:ext uri="{FF2B5EF4-FFF2-40B4-BE49-F238E27FC236}">
                <a16:creationId xmlns:a16="http://schemas.microsoft.com/office/drawing/2014/main" xmlns="" id="{1E24B4BE-E24B-4412-A988-4950A57CB0EB}"/>
              </a:ext>
            </a:extLst>
          </xdr:cNvPr>
          <xdr:cNvCxnSpPr/>
        </xdr:nvCxnSpPr>
        <xdr:spPr>
          <a:xfrm>
            <a:off x="6364634" y="6106371"/>
            <a:ext cx="0" cy="597977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Diagrama de flujo: decisión 92">
            <a:extLst>
              <a:ext uri="{FF2B5EF4-FFF2-40B4-BE49-F238E27FC236}">
                <a16:creationId xmlns:a16="http://schemas.microsoft.com/office/drawing/2014/main" xmlns="" id="{6B339FE4-9A2A-42EF-B4AD-7A10907817BE}"/>
              </a:ext>
            </a:extLst>
          </xdr:cNvPr>
          <xdr:cNvSpPr/>
        </xdr:nvSpPr>
        <xdr:spPr>
          <a:xfrm>
            <a:off x="5411612" y="6717205"/>
            <a:ext cx="1906042" cy="1454520"/>
          </a:xfrm>
          <a:prstGeom prst="flowChartDecision">
            <a:avLst/>
          </a:prstGeom>
          <a:gradFill flip="none" rotWithShape="1">
            <a:gsLst>
              <a:gs pos="0">
                <a:schemeClr val="accent4">
                  <a:lumMod val="5000"/>
                  <a:lumOff val="95000"/>
                </a:schemeClr>
              </a:gs>
              <a:gs pos="74000">
                <a:schemeClr val="accent4">
                  <a:lumMod val="45000"/>
                  <a:lumOff val="55000"/>
                </a:schemeClr>
              </a:gs>
              <a:gs pos="83000">
                <a:schemeClr val="accent4">
                  <a:lumMod val="45000"/>
                  <a:lumOff val="55000"/>
                </a:schemeClr>
              </a:gs>
              <a:gs pos="100000">
                <a:schemeClr val="accent4">
                  <a:lumMod val="30000"/>
                  <a:lumOff val="70000"/>
                </a:schemeClr>
              </a:gs>
            </a:gsLst>
            <a:lin ang="5400000" scaled="1"/>
            <a:tileRect/>
          </a:gra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ctr">
            <a:noAutofit/>
          </a:bodyPr>
          <a:lstStyle/>
          <a:p>
            <a:pPr algn="ctr"/>
            <a:r>
              <a:rPr lang="es-ES" sz="1100" b="0">
                <a:latin typeface="Calibri" panose="020F0502020204030204" pitchFamily="34" charset="0"/>
                <a:cs typeface="Calibri" panose="020F0502020204030204" pitchFamily="34" charset="0"/>
              </a:rPr>
              <a:t>DIRECCIÓN DEL SISMO QUE SE DESEA ANALIZAR</a:t>
            </a:r>
            <a:endParaRPr lang="es-ES" sz="1100" b="0"/>
          </a:p>
        </xdr:txBody>
      </xdr:sp>
      <xdr:cxnSp macro="">
        <xdr:nvCxnSpPr>
          <xdr:cNvPr id="10" name="Conector recto de flecha 93">
            <a:extLst>
              <a:ext uri="{FF2B5EF4-FFF2-40B4-BE49-F238E27FC236}">
                <a16:creationId xmlns:a16="http://schemas.microsoft.com/office/drawing/2014/main" xmlns="" id="{E36951FA-3B59-4096-AAF8-55D7822A5748}"/>
              </a:ext>
            </a:extLst>
          </xdr:cNvPr>
          <xdr:cNvCxnSpPr/>
        </xdr:nvCxnSpPr>
        <xdr:spPr>
          <a:xfrm flipV="1">
            <a:off x="7317288" y="7444619"/>
            <a:ext cx="1008016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Diagrama de flujo: proceso 95">
            <a:extLst>
              <a:ext uri="{FF2B5EF4-FFF2-40B4-BE49-F238E27FC236}">
                <a16:creationId xmlns:a16="http://schemas.microsoft.com/office/drawing/2014/main" xmlns="" id="{73BBE837-0563-4090-9F10-B0AB84755AEE}"/>
              </a:ext>
            </a:extLst>
          </xdr:cNvPr>
          <xdr:cNvSpPr/>
        </xdr:nvSpPr>
        <xdr:spPr>
          <a:xfrm>
            <a:off x="8321454" y="7012630"/>
            <a:ext cx="1820800" cy="904603"/>
          </a:xfrm>
          <a:prstGeom prst="flowChartProcess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40000">
                <a:schemeClr val="accent1">
                  <a:lumMod val="20000"/>
                  <a:lumOff val="80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16200000" scaled="1"/>
            <a:tileRect/>
          </a:gra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ctr"/>
            <a:r>
              <a:rPr lang="es-ES" sz="1100" b="1"/>
              <a:t>CAMBIAR A LA HOJA "EDM_V":</a:t>
            </a:r>
          </a:p>
          <a:p>
            <a:pPr algn="ctr"/>
            <a:endParaRPr lang="es-ES" sz="1100"/>
          </a:p>
          <a:p>
            <a:pPr algn="ctr"/>
            <a:r>
              <a:rPr lang="es-ES" sz="1100"/>
              <a:t>ACELERACIÓN VERTICAL</a:t>
            </a:r>
          </a:p>
        </xdr:txBody>
      </xdr:sp>
      <xdr:sp macro="" textlink="">
        <xdr:nvSpPr>
          <xdr:cNvPr id="12" name="CuadroTexto 96">
            <a:extLst>
              <a:ext uri="{FF2B5EF4-FFF2-40B4-BE49-F238E27FC236}">
                <a16:creationId xmlns:a16="http://schemas.microsoft.com/office/drawing/2014/main" xmlns="" id="{BF6AE323-76DD-4DDA-891F-19C52F59242D}"/>
              </a:ext>
            </a:extLst>
          </xdr:cNvPr>
          <xdr:cNvSpPr txBox="1"/>
        </xdr:nvSpPr>
        <xdr:spPr>
          <a:xfrm>
            <a:off x="7214129" y="7210208"/>
            <a:ext cx="798013" cy="232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ES" sz="1100" b="1"/>
              <a:t>VERTICAL</a:t>
            </a:r>
          </a:p>
        </xdr:txBody>
      </xdr:sp>
      <xdr:cxnSp macro="">
        <xdr:nvCxnSpPr>
          <xdr:cNvPr id="13" name="Conector recto de flecha 97">
            <a:extLst>
              <a:ext uri="{FF2B5EF4-FFF2-40B4-BE49-F238E27FC236}">
                <a16:creationId xmlns:a16="http://schemas.microsoft.com/office/drawing/2014/main" xmlns="" id="{5272208B-B613-428B-A97E-F8AF0BB4B222}"/>
              </a:ext>
            </a:extLst>
          </xdr:cNvPr>
          <xdr:cNvCxnSpPr/>
        </xdr:nvCxnSpPr>
        <xdr:spPr>
          <a:xfrm>
            <a:off x="6373138" y="8182703"/>
            <a:ext cx="0" cy="597979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CuadroTexto 98">
            <a:extLst>
              <a:ext uri="{FF2B5EF4-FFF2-40B4-BE49-F238E27FC236}">
                <a16:creationId xmlns:a16="http://schemas.microsoft.com/office/drawing/2014/main" xmlns="" id="{A230EA04-B37A-413F-93A3-C2867131B19F}"/>
              </a:ext>
            </a:extLst>
          </xdr:cNvPr>
          <xdr:cNvSpPr txBox="1"/>
        </xdr:nvSpPr>
        <xdr:spPr>
          <a:xfrm>
            <a:off x="5517823" y="8154423"/>
            <a:ext cx="798014" cy="23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ES" sz="1100" b="1"/>
              <a:t>HORIZONTAL</a:t>
            </a:r>
          </a:p>
        </xdr:txBody>
      </xdr:sp>
      <xdr:sp macro="" textlink="">
        <xdr:nvSpPr>
          <xdr:cNvPr id="15" name="Diagrama de flujo: decisión 99">
            <a:extLst>
              <a:ext uri="{FF2B5EF4-FFF2-40B4-BE49-F238E27FC236}">
                <a16:creationId xmlns:a16="http://schemas.microsoft.com/office/drawing/2014/main" xmlns="" id="{66111B78-181B-4F8A-8FAC-B88B277470DC}"/>
              </a:ext>
            </a:extLst>
          </xdr:cNvPr>
          <xdr:cNvSpPr/>
        </xdr:nvSpPr>
        <xdr:spPr>
          <a:xfrm>
            <a:off x="5340576" y="8779399"/>
            <a:ext cx="2064706" cy="1454520"/>
          </a:xfrm>
          <a:prstGeom prst="flowChartDecision">
            <a:avLst/>
          </a:prstGeom>
          <a:gradFill flip="none" rotWithShape="1">
            <a:gsLst>
              <a:gs pos="0">
                <a:schemeClr val="accent4">
                  <a:lumMod val="5000"/>
                  <a:lumOff val="95000"/>
                </a:schemeClr>
              </a:gs>
              <a:gs pos="74000">
                <a:schemeClr val="accent4">
                  <a:lumMod val="45000"/>
                  <a:lumOff val="55000"/>
                </a:schemeClr>
              </a:gs>
              <a:gs pos="83000">
                <a:schemeClr val="accent4">
                  <a:lumMod val="45000"/>
                  <a:lumOff val="55000"/>
                </a:schemeClr>
              </a:gs>
              <a:gs pos="100000">
                <a:schemeClr val="accent4">
                  <a:lumMod val="30000"/>
                  <a:lumOff val="70000"/>
                </a:schemeClr>
              </a:gs>
            </a:gsLst>
            <a:lin ang="5400000" scaled="1"/>
            <a:tileRect/>
          </a:gra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ctr">
            <a:noAutofit/>
          </a:bodyPr>
          <a:lstStyle/>
          <a:p>
            <a:pPr algn="ctr"/>
            <a:r>
              <a:rPr lang="es-ES" sz="1100" b="0">
                <a:latin typeface="Calibri" panose="020F0502020204030204" pitchFamily="34" charset="0"/>
                <a:cs typeface="Calibri" panose="020F0502020204030204" pitchFamily="34" charset="0"/>
              </a:rPr>
              <a:t>¿DIRECCIÓN LONGITUDINAL O TRANSVERSAL?</a:t>
            </a:r>
            <a:endParaRPr lang="es-ES" sz="1100" b="0"/>
          </a:p>
        </xdr:txBody>
      </xdr:sp>
      <xdr:cxnSp macro="">
        <xdr:nvCxnSpPr>
          <xdr:cNvPr id="16" name="Conector recto de flecha 100">
            <a:extLst>
              <a:ext uri="{FF2B5EF4-FFF2-40B4-BE49-F238E27FC236}">
                <a16:creationId xmlns:a16="http://schemas.microsoft.com/office/drawing/2014/main" xmlns="" id="{3694F0EF-1874-4816-B0A0-593CDD858316}"/>
              </a:ext>
            </a:extLst>
          </xdr:cNvPr>
          <xdr:cNvCxnSpPr/>
        </xdr:nvCxnSpPr>
        <xdr:spPr>
          <a:xfrm flipH="1" flipV="1">
            <a:off x="4322908" y="9493294"/>
            <a:ext cx="1008796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" name="CuadroTexto 101">
            <a:extLst>
              <a:ext uri="{FF2B5EF4-FFF2-40B4-BE49-F238E27FC236}">
                <a16:creationId xmlns:a16="http://schemas.microsoft.com/office/drawing/2014/main" xmlns="" id="{65A29E6A-7DEF-458E-BE20-AC1D95E129E4}"/>
              </a:ext>
            </a:extLst>
          </xdr:cNvPr>
          <xdr:cNvSpPr txBox="1"/>
        </xdr:nvSpPr>
        <xdr:spPr>
          <a:xfrm>
            <a:off x="4412876" y="9309559"/>
            <a:ext cx="946593" cy="170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ES" sz="1100" b="1"/>
              <a:t>TRANSVERSAL</a:t>
            </a:r>
          </a:p>
        </xdr:txBody>
      </xdr:sp>
      <xdr:cxnSp macro="">
        <xdr:nvCxnSpPr>
          <xdr:cNvPr id="18" name="Conector recto de flecha 102">
            <a:extLst>
              <a:ext uri="{FF2B5EF4-FFF2-40B4-BE49-F238E27FC236}">
                <a16:creationId xmlns:a16="http://schemas.microsoft.com/office/drawing/2014/main" xmlns="" id="{409A0D4F-C7D3-426C-A372-02B512FB1139}"/>
              </a:ext>
            </a:extLst>
          </xdr:cNvPr>
          <xdr:cNvCxnSpPr/>
        </xdr:nvCxnSpPr>
        <xdr:spPr>
          <a:xfrm>
            <a:off x="6374937" y="10239158"/>
            <a:ext cx="0" cy="58990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CuadroTexto 103">
            <a:extLst>
              <a:ext uri="{FF2B5EF4-FFF2-40B4-BE49-F238E27FC236}">
                <a16:creationId xmlns:a16="http://schemas.microsoft.com/office/drawing/2014/main" xmlns="" id="{D3980E1E-3673-4961-9E3C-BEE6180AD20F}"/>
              </a:ext>
            </a:extLst>
          </xdr:cNvPr>
          <xdr:cNvSpPr txBox="1"/>
        </xdr:nvSpPr>
        <xdr:spPr>
          <a:xfrm>
            <a:off x="6355099" y="10200906"/>
            <a:ext cx="1090974" cy="2056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ES" sz="1100" b="1"/>
              <a:t>LONGITUDINAL</a:t>
            </a:r>
          </a:p>
        </xdr:txBody>
      </xdr:sp>
      <xdr:sp macro="" textlink="">
        <xdr:nvSpPr>
          <xdr:cNvPr id="20" name="Diagrama de flujo: datos 104">
            <a:extLst>
              <a:ext uri="{FF2B5EF4-FFF2-40B4-BE49-F238E27FC236}">
                <a16:creationId xmlns:a16="http://schemas.microsoft.com/office/drawing/2014/main" xmlns="" id="{9A77B5D3-775B-4031-B8D2-6D5B1AEC07FC}"/>
              </a:ext>
            </a:extLst>
          </xdr:cNvPr>
          <xdr:cNvSpPr/>
        </xdr:nvSpPr>
        <xdr:spPr>
          <a:xfrm>
            <a:off x="2046653" y="8519750"/>
            <a:ext cx="2505548" cy="1954103"/>
          </a:xfrm>
          <a:prstGeom prst="flowChartInputOutpu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34000">
                <a:srgbClr val="FFFFFF"/>
              </a:gs>
              <a:gs pos="32000">
                <a:schemeClr val="accent2">
                  <a:lumMod val="0"/>
                  <a:lumOff val="100000"/>
                </a:schemeClr>
              </a:gs>
              <a:gs pos="100000">
                <a:schemeClr val="accent6">
                  <a:lumMod val="20000"/>
                  <a:lumOff val="80000"/>
                </a:schemeClr>
              </a:gs>
            </a:gsLst>
            <a:path path="circle">
              <a:fillToRect l="50000" t="-80000" r="50000" b="180000"/>
            </a:path>
            <a:tileRect/>
          </a:gradFill>
          <a:ln>
            <a:solidFill>
              <a:schemeClr val="accent6">
                <a:lumMod val="75000"/>
              </a:schemeClr>
            </a:solidFill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>
            <a:noAutofit/>
          </a:bodyPr>
          <a:lstStyle/>
          <a:p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CAMBIAR A LA HOJA "EDM_T"</a:t>
            </a:r>
            <a:r>
              <a:rPr lang="es-ES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</a:t>
            </a:r>
          </a:p>
          <a:p>
            <a:endParaRPr lang="es-E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INGRESAR:</a:t>
            </a:r>
          </a:p>
          <a:p>
            <a:endParaRPr lang="es-E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FACTOR  MOD. ESPECTRO (R)</a:t>
            </a: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FACTOR SOBRERESSITENCIA (</a:t>
            </a:r>
            <a:r>
              <a:rPr lang="el-GR" sz="1100" b="0" u="none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Ω</a:t>
            </a:r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Arial" panose="020B0604020202020204" pitchFamily="34" charset="0"/>
              </a:rPr>
              <a:t>o) </a:t>
            </a:r>
          </a:p>
          <a:p>
            <a:r>
              <a:rPr lang="es-ES" sz="1100" b="0" u="none">
                <a:solidFill>
                  <a:schemeClr val="dk1"/>
                </a:solidFill>
                <a:latin typeface="+mn-lt"/>
                <a:ea typeface="+mn-ea"/>
                <a:cs typeface="Arial" panose="020B0604020202020204" pitchFamily="34" charset="0"/>
              </a:rPr>
              <a:t>- FACTOR AMP. DESPLAZAMIENTOS (Cd)</a:t>
            </a:r>
          </a:p>
        </xdr:txBody>
      </xdr:sp>
      <xdr:cxnSp macro="">
        <xdr:nvCxnSpPr>
          <xdr:cNvPr id="21" name="Conector recto de flecha 105">
            <a:extLst>
              <a:ext uri="{FF2B5EF4-FFF2-40B4-BE49-F238E27FC236}">
                <a16:creationId xmlns:a16="http://schemas.microsoft.com/office/drawing/2014/main" xmlns="" id="{DBAD3B57-CDAF-461C-8753-04B07D48E5DE}"/>
              </a:ext>
            </a:extLst>
          </xdr:cNvPr>
          <xdr:cNvCxnSpPr/>
        </xdr:nvCxnSpPr>
        <xdr:spPr>
          <a:xfrm>
            <a:off x="3298873" y="10463587"/>
            <a:ext cx="0" cy="8996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" name="Diagrama de flujo: proceso 106">
            <a:extLst>
              <a:ext uri="{FF2B5EF4-FFF2-40B4-BE49-F238E27FC236}">
                <a16:creationId xmlns:a16="http://schemas.microsoft.com/office/drawing/2014/main" xmlns="" id="{D8F3DE13-5D66-43B9-BF7D-2122AEA2A042}"/>
              </a:ext>
            </a:extLst>
          </xdr:cNvPr>
          <xdr:cNvSpPr/>
        </xdr:nvSpPr>
        <xdr:spPr>
          <a:xfrm>
            <a:off x="2646237" y="11365925"/>
            <a:ext cx="1316781" cy="554015"/>
          </a:xfrm>
          <a:prstGeom prst="flowChartProcess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40000">
                <a:schemeClr val="accent1">
                  <a:lumMod val="20000"/>
                  <a:lumOff val="80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16200000" scaled="1"/>
            <a:tileRect/>
          </a:gra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ctr"/>
            <a:r>
              <a:rPr lang="es-ES" sz="1100" b="0"/>
              <a:t>ESPECTRO TRANSVERSAL</a:t>
            </a:r>
          </a:p>
        </xdr:txBody>
      </xdr:sp>
      <xdr:sp macro="" textlink="">
        <xdr:nvSpPr>
          <xdr:cNvPr id="23" name="Diagrama de flujo: datos 107">
            <a:extLst>
              <a:ext uri="{FF2B5EF4-FFF2-40B4-BE49-F238E27FC236}">
                <a16:creationId xmlns:a16="http://schemas.microsoft.com/office/drawing/2014/main" xmlns="" id="{F00DBC56-29FD-4BEC-9966-21DC0D28EEB8}"/>
              </a:ext>
            </a:extLst>
          </xdr:cNvPr>
          <xdr:cNvSpPr/>
        </xdr:nvSpPr>
        <xdr:spPr>
          <a:xfrm>
            <a:off x="5124102" y="10839393"/>
            <a:ext cx="2505547" cy="2007637"/>
          </a:xfrm>
          <a:prstGeom prst="flowChartInputOutpu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34000">
                <a:srgbClr val="FFFFFF"/>
              </a:gs>
              <a:gs pos="32000">
                <a:schemeClr val="accent2">
                  <a:lumMod val="0"/>
                  <a:lumOff val="100000"/>
                </a:schemeClr>
              </a:gs>
              <a:gs pos="100000">
                <a:schemeClr val="accent6">
                  <a:lumMod val="20000"/>
                  <a:lumOff val="80000"/>
                </a:schemeClr>
              </a:gs>
            </a:gsLst>
            <a:path path="circle">
              <a:fillToRect l="50000" t="-80000" r="50000" b="180000"/>
            </a:path>
            <a:tileRect/>
          </a:gradFill>
          <a:ln>
            <a:solidFill>
              <a:schemeClr val="accent6">
                <a:lumMod val="75000"/>
              </a:schemeClr>
            </a:solidFill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>
            <a:noAutofit/>
          </a:bodyPr>
          <a:lstStyle/>
          <a:p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CAMBIAR A LA HOJA "EDM_L"</a:t>
            </a:r>
            <a:r>
              <a:rPr lang="es-ES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</a:t>
            </a:r>
          </a:p>
          <a:p>
            <a:endParaRPr lang="es-E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INGRESAR:</a:t>
            </a:r>
          </a:p>
          <a:p>
            <a:endParaRPr lang="es-E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FACTOR  MOD. ESPECTRO (R)</a:t>
            </a:r>
          </a:p>
          <a:p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FACTOR SOBRERESSITENCIA (</a:t>
            </a:r>
            <a:r>
              <a:rPr lang="el-GR" sz="1100" b="0" u="none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Ω</a:t>
            </a:r>
            <a:r>
              <a:rPr lang="es-ES" sz="1100" b="0" u="none" baseline="0">
                <a:solidFill>
                  <a:schemeClr val="dk1"/>
                </a:solidFill>
                <a:effectLst/>
                <a:latin typeface="+mn-lt"/>
                <a:ea typeface="+mn-ea"/>
                <a:cs typeface="Arial" panose="020B0604020202020204" pitchFamily="34" charset="0"/>
              </a:rPr>
              <a:t>o) </a:t>
            </a:r>
          </a:p>
          <a:p>
            <a:r>
              <a:rPr lang="es-ES" sz="1100" b="0" u="none">
                <a:solidFill>
                  <a:schemeClr val="dk1"/>
                </a:solidFill>
                <a:latin typeface="+mn-lt"/>
                <a:ea typeface="+mn-ea"/>
                <a:cs typeface="Arial" panose="020B0604020202020204" pitchFamily="34" charset="0"/>
              </a:rPr>
              <a:t>- FACTOR AMP. DESPLAZAMIENTOS (Cd)</a:t>
            </a:r>
          </a:p>
        </xdr:txBody>
      </xdr:sp>
      <xdr:cxnSp macro="">
        <xdr:nvCxnSpPr>
          <xdr:cNvPr id="24" name="Conector recto de flecha 108">
            <a:extLst>
              <a:ext uri="{FF2B5EF4-FFF2-40B4-BE49-F238E27FC236}">
                <a16:creationId xmlns:a16="http://schemas.microsoft.com/office/drawing/2014/main" xmlns="" id="{E9761344-92CD-4D4A-8843-864A2D732FDC}"/>
              </a:ext>
            </a:extLst>
          </xdr:cNvPr>
          <xdr:cNvCxnSpPr/>
        </xdr:nvCxnSpPr>
        <xdr:spPr>
          <a:xfrm>
            <a:off x="6365710" y="12847905"/>
            <a:ext cx="0" cy="62527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Diagrama de flujo: proceso 109">
            <a:extLst>
              <a:ext uri="{FF2B5EF4-FFF2-40B4-BE49-F238E27FC236}">
                <a16:creationId xmlns:a16="http://schemas.microsoft.com/office/drawing/2014/main" xmlns="" id="{8E7321EE-015E-4832-ADF7-7A7FBE9AEB0D}"/>
              </a:ext>
            </a:extLst>
          </xdr:cNvPr>
          <xdr:cNvSpPr/>
        </xdr:nvSpPr>
        <xdr:spPr>
          <a:xfrm>
            <a:off x="5713073" y="13465569"/>
            <a:ext cx="1316782" cy="554015"/>
          </a:xfrm>
          <a:prstGeom prst="flowChartProcess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40000">
                <a:schemeClr val="accent1">
                  <a:lumMod val="20000"/>
                  <a:lumOff val="80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16200000" scaled="1"/>
            <a:tileRect/>
          </a:gra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ctr"/>
            <a:r>
              <a:rPr lang="es-ES" sz="1100" b="0"/>
              <a:t>ESPECTRO LONGITUDINAL</a:t>
            </a:r>
          </a:p>
        </xdr:txBody>
      </xdr:sp>
      <xdr:cxnSp macro="">
        <xdr:nvCxnSpPr>
          <xdr:cNvPr id="26" name="Conector recto de flecha 110">
            <a:extLst>
              <a:ext uri="{FF2B5EF4-FFF2-40B4-BE49-F238E27FC236}">
                <a16:creationId xmlns:a16="http://schemas.microsoft.com/office/drawing/2014/main" xmlns="" id="{9E66446A-0BDA-4982-8B2F-B0383E67BDF4}"/>
              </a:ext>
            </a:extLst>
          </xdr:cNvPr>
          <xdr:cNvCxnSpPr/>
        </xdr:nvCxnSpPr>
        <xdr:spPr>
          <a:xfrm>
            <a:off x="6377649" y="14017731"/>
            <a:ext cx="0" cy="828352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Diagrama de flujo: proceso 111">
            <a:extLst>
              <a:ext uri="{FF2B5EF4-FFF2-40B4-BE49-F238E27FC236}">
                <a16:creationId xmlns:a16="http://schemas.microsoft.com/office/drawing/2014/main" xmlns="" id="{F260D074-7A6F-47F5-AF79-C4A20B8DA8CF}"/>
              </a:ext>
            </a:extLst>
          </xdr:cNvPr>
          <xdr:cNvSpPr/>
        </xdr:nvSpPr>
        <xdr:spPr>
          <a:xfrm>
            <a:off x="5526843" y="14836100"/>
            <a:ext cx="1707171" cy="722274"/>
          </a:xfrm>
          <a:prstGeom prst="flowChartProcess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40000">
                <a:schemeClr val="accent1">
                  <a:lumMod val="20000"/>
                  <a:lumOff val="80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16200000" scaled="1"/>
            <a:tileRect/>
          </a:gra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ctr"/>
            <a:r>
              <a:rPr lang="es-ES" sz="1100" b="1"/>
              <a:t>CAMBIAR A LA HOJA "CB":</a:t>
            </a:r>
          </a:p>
          <a:p>
            <a:pPr algn="ctr"/>
            <a:endParaRPr lang="es-ES" sz="1100"/>
          </a:p>
          <a:p>
            <a:pPr algn="ctr"/>
            <a:r>
              <a:rPr lang="es-ES" sz="1100"/>
              <a:t>VERIFICACIÓN DEL CORTE BASAL MÍNIMO</a:t>
            </a:r>
          </a:p>
        </xdr:txBody>
      </xdr:sp>
      <xdr:cxnSp macro="">
        <xdr:nvCxnSpPr>
          <xdr:cNvPr id="28" name="Conector recto de flecha 112">
            <a:extLst>
              <a:ext uri="{FF2B5EF4-FFF2-40B4-BE49-F238E27FC236}">
                <a16:creationId xmlns:a16="http://schemas.microsoft.com/office/drawing/2014/main" xmlns="" id="{BAB7740A-B6F1-4FB5-8622-BA037763A0F6}"/>
              </a:ext>
            </a:extLst>
          </xdr:cNvPr>
          <xdr:cNvCxnSpPr/>
        </xdr:nvCxnSpPr>
        <xdr:spPr>
          <a:xfrm>
            <a:off x="3298873" y="11929866"/>
            <a:ext cx="0" cy="246011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Conector recto de flecha 113">
            <a:extLst>
              <a:ext uri="{FF2B5EF4-FFF2-40B4-BE49-F238E27FC236}">
                <a16:creationId xmlns:a16="http://schemas.microsoft.com/office/drawing/2014/main" xmlns="" id="{65EB1344-C53C-4B0B-B6A5-B06AD1A04E57}"/>
              </a:ext>
            </a:extLst>
          </xdr:cNvPr>
          <xdr:cNvCxnSpPr/>
        </xdr:nvCxnSpPr>
        <xdr:spPr>
          <a:xfrm flipV="1">
            <a:off x="3298871" y="14380477"/>
            <a:ext cx="3053387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" name="Diagrama de flujo: decisión 114">
            <a:extLst>
              <a:ext uri="{FF2B5EF4-FFF2-40B4-BE49-F238E27FC236}">
                <a16:creationId xmlns:a16="http://schemas.microsoft.com/office/drawing/2014/main" xmlns="" id="{9AC56359-5858-4E2F-981A-A2186C344579}"/>
              </a:ext>
            </a:extLst>
          </xdr:cNvPr>
          <xdr:cNvSpPr/>
        </xdr:nvSpPr>
        <xdr:spPr>
          <a:xfrm>
            <a:off x="5353311" y="16173818"/>
            <a:ext cx="2064706" cy="1454520"/>
          </a:xfrm>
          <a:prstGeom prst="flowChartDecision">
            <a:avLst/>
          </a:prstGeom>
          <a:gradFill flip="none" rotWithShape="1">
            <a:gsLst>
              <a:gs pos="0">
                <a:schemeClr val="accent4">
                  <a:lumMod val="5000"/>
                  <a:lumOff val="95000"/>
                </a:schemeClr>
              </a:gs>
              <a:gs pos="74000">
                <a:schemeClr val="accent4">
                  <a:lumMod val="45000"/>
                  <a:lumOff val="55000"/>
                </a:schemeClr>
              </a:gs>
              <a:gs pos="83000">
                <a:schemeClr val="accent4">
                  <a:lumMod val="45000"/>
                  <a:lumOff val="55000"/>
                </a:schemeClr>
              </a:gs>
              <a:gs pos="100000">
                <a:schemeClr val="accent4">
                  <a:lumMod val="30000"/>
                  <a:lumOff val="70000"/>
                </a:schemeClr>
              </a:gs>
            </a:gsLst>
            <a:lin ang="5400000" scaled="1"/>
            <a:tileRect/>
          </a:gra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ctr">
            <a:noAutofit/>
          </a:bodyPr>
          <a:lstStyle/>
          <a:p>
            <a:pPr algn="ctr"/>
            <a:r>
              <a:rPr lang="es-ES" sz="1100" b="0">
                <a:latin typeface="Calibri" panose="020F0502020204030204" pitchFamily="34" charset="0"/>
                <a:cs typeface="Calibri" panose="020F0502020204030204" pitchFamily="34" charset="0"/>
              </a:rPr>
              <a:t>¿SE REQUIERE AJUSTAR EL CORTE BASAL MINIMO?</a:t>
            </a:r>
            <a:endParaRPr lang="es-ES" sz="1100" b="0"/>
          </a:p>
        </xdr:txBody>
      </xdr:sp>
      <xdr:cxnSp macro="">
        <xdr:nvCxnSpPr>
          <xdr:cNvPr id="31" name="Conector recto de flecha 115">
            <a:extLst>
              <a:ext uri="{FF2B5EF4-FFF2-40B4-BE49-F238E27FC236}">
                <a16:creationId xmlns:a16="http://schemas.microsoft.com/office/drawing/2014/main" xmlns="" id="{74553BD0-9929-4198-8F70-9206C577DC6F}"/>
              </a:ext>
            </a:extLst>
          </xdr:cNvPr>
          <xdr:cNvCxnSpPr/>
        </xdr:nvCxnSpPr>
        <xdr:spPr>
          <a:xfrm>
            <a:off x="6382689" y="15566754"/>
            <a:ext cx="0" cy="59263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Conector recto de flecha 116">
            <a:extLst>
              <a:ext uri="{FF2B5EF4-FFF2-40B4-BE49-F238E27FC236}">
                <a16:creationId xmlns:a16="http://schemas.microsoft.com/office/drawing/2014/main" xmlns="" id="{9F84CA14-E5E2-4A7F-816A-2812CAE8B1C2}"/>
              </a:ext>
            </a:extLst>
          </xdr:cNvPr>
          <xdr:cNvCxnSpPr/>
        </xdr:nvCxnSpPr>
        <xdr:spPr>
          <a:xfrm flipH="1" flipV="1">
            <a:off x="4085131" y="16899315"/>
            <a:ext cx="1268683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CuadroTexto 117">
            <a:extLst>
              <a:ext uri="{FF2B5EF4-FFF2-40B4-BE49-F238E27FC236}">
                <a16:creationId xmlns:a16="http://schemas.microsoft.com/office/drawing/2014/main" xmlns="" id="{3F110B33-F5E0-45D1-92E6-D52F6919EE25}"/>
              </a:ext>
            </a:extLst>
          </xdr:cNvPr>
          <xdr:cNvSpPr txBox="1"/>
        </xdr:nvSpPr>
        <xdr:spPr>
          <a:xfrm>
            <a:off x="5120922" y="16662737"/>
            <a:ext cx="231380" cy="2554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ES" sz="1100" b="1"/>
              <a:t>SI</a:t>
            </a:r>
          </a:p>
        </xdr:txBody>
      </xdr:sp>
      <xdr:sp macro="" textlink="">
        <xdr:nvSpPr>
          <xdr:cNvPr id="34" name="Diagrama de flujo: proceso 118">
            <a:extLst>
              <a:ext uri="{FF2B5EF4-FFF2-40B4-BE49-F238E27FC236}">
                <a16:creationId xmlns:a16="http://schemas.microsoft.com/office/drawing/2014/main" xmlns="" id="{2F209701-546B-4FB1-934D-A4C02D979C3A}"/>
              </a:ext>
            </a:extLst>
          </xdr:cNvPr>
          <xdr:cNvSpPr/>
        </xdr:nvSpPr>
        <xdr:spPr>
          <a:xfrm>
            <a:off x="2507220" y="16568463"/>
            <a:ext cx="1565305" cy="660847"/>
          </a:xfrm>
          <a:prstGeom prst="flowChartProcess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40000">
                <a:schemeClr val="accent1">
                  <a:lumMod val="20000"/>
                  <a:lumOff val="80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16200000" scaled="1"/>
            <a:tileRect/>
          </a:gra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ctr"/>
            <a:r>
              <a:rPr lang="es-ES" sz="1100" b="0"/>
              <a:t>REALIZAR AJUSTE EN EL PROGRAMA DE CÁLCULO RESPECTIVO</a:t>
            </a:r>
          </a:p>
        </xdr:txBody>
      </xdr:sp>
      <xdr:cxnSp macro="">
        <xdr:nvCxnSpPr>
          <xdr:cNvPr id="35" name="Conector recto de flecha 119">
            <a:extLst>
              <a:ext uri="{FF2B5EF4-FFF2-40B4-BE49-F238E27FC236}">
                <a16:creationId xmlns:a16="http://schemas.microsoft.com/office/drawing/2014/main" xmlns="" id="{A55BEF82-8B35-4AD4-BB8B-62D359CDF764}"/>
              </a:ext>
            </a:extLst>
          </xdr:cNvPr>
          <xdr:cNvCxnSpPr/>
        </xdr:nvCxnSpPr>
        <xdr:spPr>
          <a:xfrm>
            <a:off x="6401789" y="17629888"/>
            <a:ext cx="0" cy="8996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" name="CuadroTexto 120">
            <a:extLst>
              <a:ext uri="{FF2B5EF4-FFF2-40B4-BE49-F238E27FC236}">
                <a16:creationId xmlns:a16="http://schemas.microsoft.com/office/drawing/2014/main" xmlns="" id="{F0909A56-C513-4BCE-A38D-E3A9472C9C97}"/>
              </a:ext>
            </a:extLst>
          </xdr:cNvPr>
          <xdr:cNvSpPr txBox="1"/>
        </xdr:nvSpPr>
        <xdr:spPr>
          <a:xfrm>
            <a:off x="6468640" y="17601609"/>
            <a:ext cx="292910" cy="232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ES" sz="1100" b="1"/>
              <a:t>NO</a:t>
            </a:r>
          </a:p>
        </xdr:txBody>
      </xdr:sp>
      <xdr:sp macro="" textlink="">
        <xdr:nvSpPr>
          <xdr:cNvPr id="37" name="Diagrama de flujo: proceso 121">
            <a:extLst>
              <a:ext uri="{FF2B5EF4-FFF2-40B4-BE49-F238E27FC236}">
                <a16:creationId xmlns:a16="http://schemas.microsoft.com/office/drawing/2014/main" xmlns="" id="{BF5D9022-FA15-48B3-B883-393EF45822EB}"/>
              </a:ext>
            </a:extLst>
          </xdr:cNvPr>
          <xdr:cNvSpPr/>
        </xdr:nvSpPr>
        <xdr:spPr>
          <a:xfrm>
            <a:off x="5467686" y="18560752"/>
            <a:ext cx="1887649" cy="899607"/>
          </a:xfrm>
          <a:prstGeom prst="flowChartProcess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40000">
                <a:schemeClr val="accent1">
                  <a:lumMod val="20000"/>
                  <a:lumOff val="80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16200000" scaled="1"/>
            <a:tileRect/>
          </a:gra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ctr"/>
            <a:r>
              <a:rPr lang="es-ES" sz="1100" b="1"/>
              <a:t>CAMBIAR A LA HOJA "DESPLAZ":</a:t>
            </a:r>
          </a:p>
          <a:p>
            <a:pPr algn="ctr"/>
            <a:endParaRPr lang="es-ES" sz="1100"/>
          </a:p>
          <a:p>
            <a:pPr algn="ctr"/>
            <a:r>
              <a:rPr lang="es-ES" sz="1100"/>
              <a:t>VERIFICACIÓN DE LA DERIVA MAXIMA</a:t>
            </a:r>
          </a:p>
        </xdr:txBody>
      </xdr:sp>
      <xdr:cxnSp macro="">
        <xdr:nvCxnSpPr>
          <xdr:cNvPr id="38" name="Conector recto de flecha 122">
            <a:extLst>
              <a:ext uri="{FF2B5EF4-FFF2-40B4-BE49-F238E27FC236}">
                <a16:creationId xmlns:a16="http://schemas.microsoft.com/office/drawing/2014/main" xmlns="" id="{6B5BD242-2155-4267-A2DE-7DAF3F113840}"/>
              </a:ext>
            </a:extLst>
          </xdr:cNvPr>
          <xdr:cNvCxnSpPr/>
        </xdr:nvCxnSpPr>
        <xdr:spPr>
          <a:xfrm>
            <a:off x="3267037" y="17231308"/>
            <a:ext cx="0" cy="76244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Conector recto de flecha 123">
            <a:extLst>
              <a:ext uri="{FF2B5EF4-FFF2-40B4-BE49-F238E27FC236}">
                <a16:creationId xmlns:a16="http://schemas.microsoft.com/office/drawing/2014/main" xmlns="" id="{775F8CAD-C502-4209-8197-28429379166E}"/>
              </a:ext>
            </a:extLst>
          </xdr:cNvPr>
          <xdr:cNvCxnSpPr/>
        </xdr:nvCxnSpPr>
        <xdr:spPr>
          <a:xfrm flipV="1">
            <a:off x="3267038" y="17987625"/>
            <a:ext cx="3125577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Conector recto de flecha 124">
            <a:extLst>
              <a:ext uri="{FF2B5EF4-FFF2-40B4-BE49-F238E27FC236}">
                <a16:creationId xmlns:a16="http://schemas.microsoft.com/office/drawing/2014/main" xmlns="" id="{321E1CB1-264C-4A18-BEA9-5DBC9F843113}"/>
              </a:ext>
            </a:extLst>
          </xdr:cNvPr>
          <xdr:cNvCxnSpPr/>
        </xdr:nvCxnSpPr>
        <xdr:spPr>
          <a:xfrm>
            <a:off x="9242872" y="7912321"/>
            <a:ext cx="0" cy="6475389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Conector recto de flecha 125">
            <a:extLst>
              <a:ext uri="{FF2B5EF4-FFF2-40B4-BE49-F238E27FC236}">
                <a16:creationId xmlns:a16="http://schemas.microsoft.com/office/drawing/2014/main" xmlns="" id="{CD2F5A9F-71E2-48B7-9832-B2B5610F7DA1}"/>
              </a:ext>
            </a:extLst>
          </xdr:cNvPr>
          <xdr:cNvCxnSpPr/>
        </xdr:nvCxnSpPr>
        <xdr:spPr>
          <a:xfrm flipH="1" flipV="1">
            <a:off x="6383557" y="14379579"/>
            <a:ext cx="2831472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Conector recto de flecha 126">
            <a:extLst>
              <a:ext uri="{FF2B5EF4-FFF2-40B4-BE49-F238E27FC236}">
                <a16:creationId xmlns:a16="http://schemas.microsoft.com/office/drawing/2014/main" xmlns="" id="{02418032-1828-4526-8792-7023C20690B4}"/>
              </a:ext>
            </a:extLst>
          </xdr:cNvPr>
          <xdr:cNvCxnSpPr/>
        </xdr:nvCxnSpPr>
        <xdr:spPr>
          <a:xfrm>
            <a:off x="6405262" y="19469190"/>
            <a:ext cx="0" cy="83369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3" name="Diagrama de flujo: decisión 127">
            <a:extLst>
              <a:ext uri="{FF2B5EF4-FFF2-40B4-BE49-F238E27FC236}">
                <a16:creationId xmlns:a16="http://schemas.microsoft.com/office/drawing/2014/main" xmlns="" id="{989BED02-66AA-4B61-98B8-1949DEF03923}"/>
              </a:ext>
            </a:extLst>
          </xdr:cNvPr>
          <xdr:cNvSpPr/>
        </xdr:nvSpPr>
        <xdr:spPr>
          <a:xfrm>
            <a:off x="5378779" y="20296202"/>
            <a:ext cx="2064706" cy="1454521"/>
          </a:xfrm>
          <a:prstGeom prst="flowChartDecision">
            <a:avLst/>
          </a:prstGeom>
          <a:gradFill flip="none" rotWithShape="1">
            <a:gsLst>
              <a:gs pos="0">
                <a:schemeClr val="accent4">
                  <a:lumMod val="5000"/>
                  <a:lumOff val="95000"/>
                </a:schemeClr>
              </a:gs>
              <a:gs pos="74000">
                <a:schemeClr val="accent4">
                  <a:lumMod val="45000"/>
                  <a:lumOff val="55000"/>
                </a:schemeClr>
              </a:gs>
              <a:gs pos="83000">
                <a:schemeClr val="accent4">
                  <a:lumMod val="45000"/>
                  <a:lumOff val="55000"/>
                </a:schemeClr>
              </a:gs>
              <a:gs pos="100000">
                <a:schemeClr val="accent4">
                  <a:lumMod val="30000"/>
                  <a:lumOff val="70000"/>
                </a:schemeClr>
              </a:gs>
            </a:gsLst>
            <a:lin ang="5400000" scaled="1"/>
            <a:tileRect/>
          </a:gra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ctr">
            <a:noAutofit/>
          </a:bodyPr>
          <a:lstStyle/>
          <a:p>
            <a:pPr algn="ctr"/>
            <a:r>
              <a:rPr lang="es-ES" sz="1100" b="0">
                <a:latin typeface="Calibri" panose="020F0502020204030204" pitchFamily="34" charset="0"/>
                <a:cs typeface="Calibri" panose="020F0502020204030204" pitchFamily="34" charset="0"/>
              </a:rPr>
              <a:t>¿CUMPLE CON LA DERIVA MÁXIMA?</a:t>
            </a:r>
            <a:endParaRPr lang="es-ES" sz="1100" b="0"/>
          </a:p>
        </xdr:txBody>
      </xdr:sp>
      <xdr:cxnSp macro="">
        <xdr:nvCxnSpPr>
          <xdr:cNvPr id="44" name="Conector recto de flecha 128">
            <a:extLst>
              <a:ext uri="{FF2B5EF4-FFF2-40B4-BE49-F238E27FC236}">
                <a16:creationId xmlns:a16="http://schemas.microsoft.com/office/drawing/2014/main" xmlns="" id="{7731DDD2-8EA7-41F3-80E0-3805E0AFC724}"/>
              </a:ext>
            </a:extLst>
          </xdr:cNvPr>
          <xdr:cNvCxnSpPr/>
        </xdr:nvCxnSpPr>
        <xdr:spPr>
          <a:xfrm>
            <a:off x="6422626" y="21744562"/>
            <a:ext cx="0" cy="828352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CuadroTexto 129">
            <a:extLst>
              <a:ext uri="{FF2B5EF4-FFF2-40B4-BE49-F238E27FC236}">
                <a16:creationId xmlns:a16="http://schemas.microsoft.com/office/drawing/2014/main" xmlns="" id="{3E2A4782-07AA-477A-9865-F46EE8FC4FDE}"/>
              </a:ext>
            </a:extLst>
          </xdr:cNvPr>
          <xdr:cNvSpPr txBox="1"/>
        </xdr:nvSpPr>
        <xdr:spPr>
          <a:xfrm>
            <a:off x="6170846" y="21693144"/>
            <a:ext cx="231380" cy="260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ES" sz="1100" b="1"/>
              <a:t>SI</a:t>
            </a:r>
          </a:p>
        </xdr:txBody>
      </xdr:sp>
      <xdr:cxnSp macro="">
        <xdr:nvCxnSpPr>
          <xdr:cNvPr id="46" name="Conector recto de flecha 130">
            <a:extLst>
              <a:ext uri="{FF2B5EF4-FFF2-40B4-BE49-F238E27FC236}">
                <a16:creationId xmlns:a16="http://schemas.microsoft.com/office/drawing/2014/main" xmlns="" id="{37AF6BB8-9CFC-426A-9F2A-0F3434584D8D}"/>
              </a:ext>
            </a:extLst>
          </xdr:cNvPr>
          <xdr:cNvCxnSpPr/>
        </xdr:nvCxnSpPr>
        <xdr:spPr>
          <a:xfrm flipV="1">
            <a:off x="7442743" y="21020189"/>
            <a:ext cx="1008016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CuadroTexto 131">
            <a:extLst>
              <a:ext uri="{FF2B5EF4-FFF2-40B4-BE49-F238E27FC236}">
                <a16:creationId xmlns:a16="http://schemas.microsoft.com/office/drawing/2014/main" xmlns="" id="{2F78171A-097D-4D82-89A4-9CE385D764C5}"/>
              </a:ext>
            </a:extLst>
          </xdr:cNvPr>
          <xdr:cNvSpPr txBox="1"/>
        </xdr:nvSpPr>
        <xdr:spPr>
          <a:xfrm>
            <a:off x="7417722" y="20811485"/>
            <a:ext cx="294105" cy="244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ES" sz="1100" b="1"/>
              <a:t>NO</a:t>
            </a:r>
          </a:p>
        </xdr:txBody>
      </xdr:sp>
      <xdr:sp macro="" textlink="">
        <xdr:nvSpPr>
          <xdr:cNvPr id="48" name="Diagrama de flujo: terminador 132">
            <a:extLst>
              <a:ext uri="{FF2B5EF4-FFF2-40B4-BE49-F238E27FC236}">
                <a16:creationId xmlns:a16="http://schemas.microsoft.com/office/drawing/2014/main" xmlns="" id="{F4766A82-3AB3-474A-9CAF-D240534C397A}"/>
              </a:ext>
            </a:extLst>
          </xdr:cNvPr>
          <xdr:cNvSpPr/>
        </xdr:nvSpPr>
        <xdr:spPr>
          <a:xfrm>
            <a:off x="6017908" y="22574803"/>
            <a:ext cx="803993" cy="301251"/>
          </a:xfrm>
          <a:prstGeom prst="flowChartTerminator">
            <a:avLst/>
          </a:prstGeom>
          <a:gradFill>
            <a:gsLst>
              <a:gs pos="0">
                <a:srgbClr val="FFFF00"/>
              </a:gs>
              <a:gs pos="0">
                <a:srgbClr val="FFFF00"/>
              </a:gs>
              <a:gs pos="99000">
                <a:schemeClr val="bg1"/>
              </a:gs>
            </a:gsLst>
            <a:lin ang="5400000" scaled="1"/>
          </a:gradFill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 b="1">
                <a:latin typeface="Arial" panose="020B0604020202020204" pitchFamily="34" charset="0"/>
                <a:cs typeface="Arial" panose="020B0604020202020204" pitchFamily="34" charset="0"/>
              </a:rPr>
              <a:t>FIN</a:t>
            </a:r>
          </a:p>
        </xdr:txBody>
      </xdr:sp>
      <xdr:sp macro="" textlink="">
        <xdr:nvSpPr>
          <xdr:cNvPr id="49" name="Diagrama de flujo: proceso 133">
            <a:extLst>
              <a:ext uri="{FF2B5EF4-FFF2-40B4-BE49-F238E27FC236}">
                <a16:creationId xmlns:a16="http://schemas.microsoft.com/office/drawing/2014/main" xmlns="" id="{4F013D18-D56E-4500-9E49-F794023FE228}"/>
              </a:ext>
            </a:extLst>
          </xdr:cNvPr>
          <xdr:cNvSpPr/>
        </xdr:nvSpPr>
        <xdr:spPr>
          <a:xfrm>
            <a:off x="8456229" y="20568314"/>
            <a:ext cx="1820800" cy="904603"/>
          </a:xfrm>
          <a:prstGeom prst="flowChartProcess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40000">
                <a:schemeClr val="accent1">
                  <a:lumMod val="20000"/>
                  <a:lumOff val="80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16200000" scaled="1"/>
            <a:tileRect/>
          </a:gradFill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ctr"/>
            <a:r>
              <a:rPr lang="es-ES" sz="1100"/>
              <a:t>MODIFICAR LA GEOMETRÍA, RIGIDEZ O DUCTILIDAD DE LA ESTRUCTURA</a:t>
            </a:r>
          </a:p>
        </xdr:txBody>
      </xdr:sp>
      <xdr:cxnSp macro="">
        <xdr:nvCxnSpPr>
          <xdr:cNvPr id="50" name="Conector recto de flecha 134">
            <a:extLst>
              <a:ext uri="{FF2B5EF4-FFF2-40B4-BE49-F238E27FC236}">
                <a16:creationId xmlns:a16="http://schemas.microsoft.com/office/drawing/2014/main" xmlns="" id="{08055E2E-739F-4230-98A6-CBF062CB25C9}"/>
              </a:ext>
            </a:extLst>
          </xdr:cNvPr>
          <xdr:cNvCxnSpPr/>
        </xdr:nvCxnSpPr>
        <xdr:spPr>
          <a:xfrm flipV="1">
            <a:off x="10301955" y="21026852"/>
            <a:ext cx="399390" cy="589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Diagrama de flujo: conector 135">
            <a:extLst>
              <a:ext uri="{FF2B5EF4-FFF2-40B4-BE49-F238E27FC236}">
                <a16:creationId xmlns:a16="http://schemas.microsoft.com/office/drawing/2014/main" xmlns="" id="{EF1743AB-7AF4-40A0-880C-62BF7A1F4DA9}"/>
              </a:ext>
            </a:extLst>
          </xdr:cNvPr>
          <xdr:cNvSpPr/>
        </xdr:nvSpPr>
        <xdr:spPr>
          <a:xfrm>
            <a:off x="10714519" y="20827466"/>
            <a:ext cx="402393" cy="384413"/>
          </a:xfrm>
          <a:prstGeom prst="flowChartConnector">
            <a:avLst/>
          </a:prstGeom>
          <a:gradFill flip="none" rotWithShape="1">
            <a:gsLst>
              <a:gs pos="0">
                <a:schemeClr val="accent2">
                  <a:lumMod val="5000"/>
                  <a:lumOff val="95000"/>
                </a:schemeClr>
              </a:gs>
              <a:gs pos="74000">
                <a:schemeClr val="accent2">
                  <a:lumMod val="45000"/>
                  <a:lumOff val="55000"/>
                </a:schemeClr>
              </a:gs>
              <a:gs pos="83000">
                <a:schemeClr val="accent2">
                  <a:lumMod val="45000"/>
                  <a:lumOff val="55000"/>
                </a:schemeClr>
              </a:gs>
              <a:gs pos="100000">
                <a:schemeClr val="accent2">
                  <a:lumMod val="30000"/>
                  <a:lumOff val="70000"/>
                </a:schemeClr>
              </a:gs>
            </a:gsLst>
            <a:lin ang="5400000" scaled="1"/>
            <a:tileRect/>
          </a:gradFill>
          <a:ln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1</a:t>
            </a:r>
          </a:p>
        </xdr:txBody>
      </xdr:sp>
      <xdr:cxnSp macro="">
        <xdr:nvCxnSpPr>
          <xdr:cNvPr id="52" name="Conector recto de flecha 136">
            <a:extLst>
              <a:ext uri="{FF2B5EF4-FFF2-40B4-BE49-F238E27FC236}">
                <a16:creationId xmlns:a16="http://schemas.microsoft.com/office/drawing/2014/main" xmlns="" id="{B40ED117-6255-403C-8716-5FA5D2689AAF}"/>
              </a:ext>
            </a:extLst>
          </xdr:cNvPr>
          <xdr:cNvCxnSpPr/>
        </xdr:nvCxnSpPr>
        <xdr:spPr>
          <a:xfrm flipH="1" flipV="1">
            <a:off x="6373873" y="1993011"/>
            <a:ext cx="1374007" cy="589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Diagrama de flujo: conector 137">
            <a:extLst>
              <a:ext uri="{FF2B5EF4-FFF2-40B4-BE49-F238E27FC236}">
                <a16:creationId xmlns:a16="http://schemas.microsoft.com/office/drawing/2014/main" xmlns="" id="{56A6747B-C659-4E87-AA5B-17ACE7CDE03A}"/>
              </a:ext>
            </a:extLst>
          </xdr:cNvPr>
          <xdr:cNvSpPr/>
        </xdr:nvSpPr>
        <xdr:spPr>
          <a:xfrm>
            <a:off x="7760976" y="1801089"/>
            <a:ext cx="401203" cy="384413"/>
          </a:xfrm>
          <a:prstGeom prst="flowChartConnector">
            <a:avLst/>
          </a:prstGeom>
          <a:gradFill flip="none" rotWithShape="1">
            <a:gsLst>
              <a:gs pos="0">
                <a:schemeClr val="accent2">
                  <a:lumMod val="5000"/>
                  <a:lumOff val="95000"/>
                </a:schemeClr>
              </a:gs>
              <a:gs pos="74000">
                <a:schemeClr val="accent2">
                  <a:lumMod val="45000"/>
                  <a:lumOff val="55000"/>
                </a:schemeClr>
              </a:gs>
              <a:gs pos="83000">
                <a:schemeClr val="accent2">
                  <a:lumMod val="45000"/>
                  <a:lumOff val="55000"/>
                </a:schemeClr>
              </a:gs>
              <a:gs pos="100000">
                <a:schemeClr val="accent2">
                  <a:lumMod val="30000"/>
                  <a:lumOff val="70000"/>
                </a:schemeClr>
              </a:gs>
            </a:gsLst>
            <a:lin ang="5400000" scaled="1"/>
            <a:tileRect/>
          </a:gradFill>
          <a:ln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1</a:t>
            </a:r>
          </a:p>
        </xdr:txBody>
      </xdr:sp>
    </xdr:grpSp>
    <xdr:clientData/>
  </xdr:twoCellAnchor>
  <xdr:twoCellAnchor editAs="oneCell">
    <xdr:from>
      <xdr:col>9</xdr:col>
      <xdr:colOff>457200</xdr:colOff>
      <xdr:row>2</xdr:row>
      <xdr:rowOff>9525</xdr:rowOff>
    </xdr:from>
    <xdr:to>
      <xdr:col>11</xdr:col>
      <xdr:colOff>57151</xdr:colOff>
      <xdr:row>4</xdr:row>
      <xdr:rowOff>10087</xdr:rowOff>
    </xdr:to>
    <xdr:pic>
      <xdr:nvPicPr>
        <xdr:cNvPr id="54" name="Picture 106" descr="Picture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90525"/>
          <a:ext cx="1123951" cy="381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16</xdr:row>
          <xdr:rowOff>0</xdr:rowOff>
        </xdr:from>
        <xdr:to>
          <xdr:col>0</xdr:col>
          <xdr:colOff>2727960</xdr:colOff>
          <xdr:row>17</xdr:row>
          <xdr:rowOff>144780</xdr:rowOff>
        </xdr:to>
        <xdr:sp macro="" textlink="">
          <xdr:nvSpPr>
            <xdr:cNvPr id="15363" name="CommandButton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3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365760</xdr:colOff>
          <xdr:row>18</xdr:row>
          <xdr:rowOff>175260</xdr:rowOff>
        </xdr:from>
        <xdr:to>
          <xdr:col>0</xdr:col>
          <xdr:colOff>2689860</xdr:colOff>
          <xdr:row>20</xdr:row>
          <xdr:rowOff>83820</xdr:rowOff>
        </xdr:to>
        <xdr:sp macro="" textlink="">
          <xdr:nvSpPr>
            <xdr:cNvPr id="15364" name="CommandButton2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3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11</xdr:col>
      <xdr:colOff>542925</xdr:colOff>
      <xdr:row>1</xdr:row>
      <xdr:rowOff>114300</xdr:rowOff>
    </xdr:from>
    <xdr:to>
      <xdr:col>13</xdr:col>
      <xdr:colOff>523876</xdr:colOff>
      <xdr:row>2</xdr:row>
      <xdr:rowOff>238687</xdr:rowOff>
    </xdr:to>
    <xdr:pic>
      <xdr:nvPicPr>
        <xdr:cNvPr id="4" name="Picture 106" descr="Picture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72625" y="371475"/>
          <a:ext cx="1123951" cy="381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234950</xdr:colOff>
      <xdr:row>24</xdr:row>
      <xdr:rowOff>111125</xdr:rowOff>
    </xdr:from>
    <xdr:to>
      <xdr:col>8</xdr:col>
      <xdr:colOff>879475</xdr:colOff>
      <xdr:row>43</xdr:row>
      <xdr:rowOff>22225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312420</xdr:colOff>
          <xdr:row>15</xdr:row>
          <xdr:rowOff>0</xdr:rowOff>
        </xdr:from>
        <xdr:to>
          <xdr:col>0</xdr:col>
          <xdr:colOff>2689860</xdr:colOff>
          <xdr:row>16</xdr:row>
          <xdr:rowOff>152400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17</xdr:row>
          <xdr:rowOff>144780</xdr:rowOff>
        </xdr:from>
        <xdr:to>
          <xdr:col>0</xdr:col>
          <xdr:colOff>2674620</xdr:colOff>
          <xdr:row>19</xdr:row>
          <xdr:rowOff>45720</xdr:rowOff>
        </xdr:to>
        <xdr:sp macro="" textlink="">
          <xdr:nvSpPr>
            <xdr:cNvPr id="17411" name="CommandButton2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20</xdr:row>
          <xdr:rowOff>99060</xdr:rowOff>
        </xdr:from>
        <xdr:to>
          <xdr:col>0</xdr:col>
          <xdr:colOff>2674620</xdr:colOff>
          <xdr:row>22</xdr:row>
          <xdr:rowOff>0</xdr:rowOff>
        </xdr:to>
        <xdr:sp macro="" textlink="">
          <xdr:nvSpPr>
            <xdr:cNvPr id="17413" name="CommandButton3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xmlns="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23</xdr:row>
          <xdr:rowOff>68580</xdr:rowOff>
        </xdr:from>
        <xdr:to>
          <xdr:col>0</xdr:col>
          <xdr:colOff>2674620</xdr:colOff>
          <xdr:row>24</xdr:row>
          <xdr:rowOff>220980</xdr:rowOff>
        </xdr:to>
        <xdr:sp macro="" textlink="">
          <xdr:nvSpPr>
            <xdr:cNvPr id="17414" name="CommandButton4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1</xdr:row>
      <xdr:rowOff>0</xdr:rowOff>
    </xdr:from>
    <xdr:to>
      <xdr:col>7</xdr:col>
      <xdr:colOff>1123951</xdr:colOff>
      <xdr:row>2</xdr:row>
      <xdr:rowOff>29137</xdr:rowOff>
    </xdr:to>
    <xdr:pic>
      <xdr:nvPicPr>
        <xdr:cNvPr id="7" name="Picture 106" descr="Picture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171450"/>
          <a:ext cx="1123951" cy="381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123826</xdr:colOff>
      <xdr:row>8</xdr:row>
      <xdr:rowOff>111125</xdr:rowOff>
    </xdr:from>
    <xdr:to>
      <xdr:col>9</xdr:col>
      <xdr:colOff>127001</xdr:colOff>
      <xdr:row>28</xdr:row>
      <xdr:rowOff>187325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15</xdr:row>
          <xdr:rowOff>76200</xdr:rowOff>
        </xdr:from>
        <xdr:to>
          <xdr:col>0</xdr:col>
          <xdr:colOff>2933700</xdr:colOff>
          <xdr:row>16</xdr:row>
          <xdr:rowOff>228600</xdr:rowOff>
        </xdr:to>
        <xdr:sp macro="" textlink="">
          <xdr:nvSpPr>
            <xdr:cNvPr id="28709" name="CommandButton1" hidden="1">
              <a:extLst>
                <a:ext uri="{63B3BB69-23CF-44E3-9099-C40C66FF867C}">
                  <a14:compatExt spid="_x0000_s28709"/>
                </a:ext>
                <a:ext uri="{FF2B5EF4-FFF2-40B4-BE49-F238E27FC236}">
                  <a16:creationId xmlns:a16="http://schemas.microsoft.com/office/drawing/2014/main" xmlns="" id="{00000000-0008-0000-0500-00002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17</xdr:row>
          <xdr:rowOff>114300</xdr:rowOff>
        </xdr:from>
        <xdr:to>
          <xdr:col>0</xdr:col>
          <xdr:colOff>2926080</xdr:colOff>
          <xdr:row>19</xdr:row>
          <xdr:rowOff>22860</xdr:rowOff>
        </xdr:to>
        <xdr:sp macro="" textlink="">
          <xdr:nvSpPr>
            <xdr:cNvPr id="28711" name="CommandButton3" hidden="1">
              <a:extLst>
                <a:ext uri="{63B3BB69-23CF-44E3-9099-C40C66FF867C}">
                  <a14:compatExt spid="_x0000_s28711"/>
                </a:ext>
                <a:ext uri="{FF2B5EF4-FFF2-40B4-BE49-F238E27FC236}">
                  <a16:creationId xmlns:a16="http://schemas.microsoft.com/office/drawing/2014/main" xmlns="" id="{00000000-0008-0000-0500-00002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1171575</xdr:colOff>
      <xdr:row>0</xdr:row>
      <xdr:rowOff>161925</xdr:rowOff>
    </xdr:from>
    <xdr:to>
      <xdr:col>8</xdr:col>
      <xdr:colOff>828676</xdr:colOff>
      <xdr:row>2</xdr:row>
      <xdr:rowOff>19612</xdr:rowOff>
    </xdr:to>
    <xdr:pic>
      <xdr:nvPicPr>
        <xdr:cNvPr id="5" name="Picture 106" descr="Picture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161925"/>
          <a:ext cx="1123951" cy="381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123826</xdr:colOff>
      <xdr:row>8</xdr:row>
      <xdr:rowOff>111125</xdr:rowOff>
    </xdr:from>
    <xdr:to>
      <xdr:col>9</xdr:col>
      <xdr:colOff>127001</xdr:colOff>
      <xdr:row>28</xdr:row>
      <xdr:rowOff>187325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15</xdr:row>
          <xdr:rowOff>76200</xdr:rowOff>
        </xdr:from>
        <xdr:to>
          <xdr:col>0</xdr:col>
          <xdr:colOff>2933700</xdr:colOff>
          <xdr:row>16</xdr:row>
          <xdr:rowOff>228600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xmlns="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17</xdr:row>
          <xdr:rowOff>114300</xdr:rowOff>
        </xdr:from>
        <xdr:to>
          <xdr:col>0</xdr:col>
          <xdr:colOff>2926080</xdr:colOff>
          <xdr:row>19</xdr:row>
          <xdr:rowOff>22860</xdr:rowOff>
        </xdr:to>
        <xdr:sp macro="" textlink="">
          <xdr:nvSpPr>
            <xdr:cNvPr id="43010" name="CommandButton3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xmlns="" id="{00000000-0008-0000-0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1076325</xdr:colOff>
      <xdr:row>1</xdr:row>
      <xdr:rowOff>85725</xdr:rowOff>
    </xdr:from>
    <xdr:to>
      <xdr:col>8</xdr:col>
      <xdr:colOff>733426</xdr:colOff>
      <xdr:row>2</xdr:row>
      <xdr:rowOff>114862</xdr:rowOff>
    </xdr:to>
    <xdr:pic>
      <xdr:nvPicPr>
        <xdr:cNvPr id="5" name="Picture 106" descr="Picture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257175"/>
          <a:ext cx="1123951" cy="381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5</xdr:row>
          <xdr:rowOff>251460</xdr:rowOff>
        </xdr:from>
        <xdr:to>
          <xdr:col>5</xdr:col>
          <xdr:colOff>60960</xdr:colOff>
          <xdr:row>7</xdr:row>
          <xdr:rowOff>198120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xmlns="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1</xdr:row>
      <xdr:rowOff>0</xdr:rowOff>
    </xdr:from>
    <xdr:to>
      <xdr:col>7</xdr:col>
      <xdr:colOff>1123951</xdr:colOff>
      <xdr:row>2</xdr:row>
      <xdr:rowOff>29137</xdr:rowOff>
    </xdr:to>
    <xdr:pic>
      <xdr:nvPicPr>
        <xdr:cNvPr id="3" name="Picture 106" descr="Picture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171450"/>
          <a:ext cx="1123951" cy="381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388620</xdr:colOff>
          <xdr:row>21</xdr:row>
          <xdr:rowOff>0</xdr:rowOff>
        </xdr:from>
        <xdr:to>
          <xdr:col>0</xdr:col>
          <xdr:colOff>2766060</xdr:colOff>
          <xdr:row>22</xdr:row>
          <xdr:rowOff>144780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xmlns="" id="{00000000-0008-0000-09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0</xdr:colOff>
      <xdr:row>1</xdr:row>
      <xdr:rowOff>0</xdr:rowOff>
    </xdr:from>
    <xdr:to>
      <xdr:col>6</xdr:col>
      <xdr:colOff>1123951</xdr:colOff>
      <xdr:row>2</xdr:row>
      <xdr:rowOff>29137</xdr:rowOff>
    </xdr:to>
    <xdr:pic>
      <xdr:nvPicPr>
        <xdr:cNvPr id="3" name="Picture 106" descr="Picture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190500"/>
          <a:ext cx="1123951" cy="381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2</xdr:row>
          <xdr:rowOff>236220</xdr:rowOff>
        </xdr:from>
        <xdr:to>
          <xdr:col>7</xdr:col>
          <xdr:colOff>868680</xdr:colOff>
          <xdr:row>4</xdr:row>
          <xdr:rowOff>83820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xmlns="" id="{00000000-0008-0000-09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388620</xdr:colOff>
          <xdr:row>14</xdr:row>
          <xdr:rowOff>0</xdr:rowOff>
        </xdr:from>
        <xdr:to>
          <xdr:col>0</xdr:col>
          <xdr:colOff>2385060</xdr:colOff>
          <xdr:row>16</xdr:row>
          <xdr:rowOff>30480</xdr:rowOff>
        </xdr:to>
        <xdr:sp macro="" textlink="">
          <xdr:nvSpPr>
            <xdr:cNvPr id="33808" name="CommandButton1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xmlns="" id="{00000000-0008-0000-0A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0</xdr:colOff>
      <xdr:row>1</xdr:row>
      <xdr:rowOff>0</xdr:rowOff>
    </xdr:from>
    <xdr:to>
      <xdr:col>10</xdr:col>
      <xdr:colOff>514351</xdr:colOff>
      <xdr:row>2</xdr:row>
      <xdr:rowOff>105337</xdr:rowOff>
    </xdr:to>
    <xdr:pic>
      <xdr:nvPicPr>
        <xdr:cNvPr id="3" name="Picture 106" descr="Picture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81900" y="190500"/>
          <a:ext cx="1123951" cy="381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182880</xdr:colOff>
          <xdr:row>1</xdr:row>
          <xdr:rowOff>38100</xdr:rowOff>
        </xdr:from>
        <xdr:to>
          <xdr:col>19</xdr:col>
          <xdr:colOff>274320</xdr:colOff>
          <xdr:row>2</xdr:row>
          <xdr:rowOff>60960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xmlns="" id="{00000000-0008-0000-0A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J41"/>
  <sheetViews>
    <sheetView showGridLines="0" zoomScaleNormal="100" workbookViewId="0">
      <selection activeCell="Q24" sqref="Q24"/>
    </sheetView>
  </sheetViews>
  <sheetFormatPr defaultColWidth="9.109375" defaultRowHeight="13.2" x14ac:dyDescent="0.25"/>
  <cols>
    <col min="1" max="1" width="44.109375" style="1" customWidth="1"/>
    <col min="2" max="2" width="3.6640625" style="1" customWidth="1"/>
    <col min="3" max="4" width="9.109375" style="1"/>
    <col min="5" max="5" width="9.109375" style="1" customWidth="1"/>
    <col min="6" max="8" width="9.109375" style="1"/>
    <col min="9" max="9" width="21.44140625" style="1" customWidth="1"/>
    <col min="10" max="10" width="3.6640625" style="1" customWidth="1"/>
    <col min="11" max="16384" width="9.109375" style="1"/>
  </cols>
  <sheetData>
    <row r="1" spans="1:10" s="5" customFormat="1" ht="39.9" customHeight="1" thickBot="1" x14ac:dyDescent="0.3">
      <c r="A1" s="1"/>
      <c r="B1" s="9"/>
      <c r="C1" s="107" t="s">
        <v>150</v>
      </c>
      <c r="D1" s="107"/>
      <c r="E1" s="107"/>
      <c r="F1" s="107"/>
      <c r="G1" s="107"/>
      <c r="H1" s="107"/>
      <c r="I1" s="107"/>
      <c r="J1" s="107"/>
    </row>
    <row r="2" spans="1:10" ht="35.1" customHeight="1" thickBot="1" x14ac:dyDescent="0.3">
      <c r="A2" s="10" t="s">
        <v>22</v>
      </c>
      <c r="C2" s="114" t="s">
        <v>25</v>
      </c>
      <c r="D2" s="114"/>
      <c r="E2" s="114"/>
      <c r="F2" s="114"/>
      <c r="G2" s="114"/>
      <c r="H2" s="114"/>
      <c r="I2" s="114"/>
      <c r="J2" s="114"/>
    </row>
    <row r="3" spans="1:10" ht="20.399999999999999" customHeight="1" x14ac:dyDescent="0.25">
      <c r="A3" s="11" t="s">
        <v>41</v>
      </c>
      <c r="C3" s="109" t="s">
        <v>149</v>
      </c>
      <c r="D3" s="109"/>
      <c r="E3" s="109"/>
      <c r="F3" s="109"/>
      <c r="G3" s="109"/>
      <c r="H3" s="109"/>
      <c r="I3" s="109"/>
      <c r="J3" s="109"/>
    </row>
    <row r="4" spans="1:10" ht="20.399999999999999" customHeight="1" x14ac:dyDescent="0.25">
      <c r="A4" s="12" t="s">
        <v>42</v>
      </c>
      <c r="C4" s="109"/>
      <c r="D4" s="109"/>
      <c r="E4" s="109"/>
      <c r="F4" s="109"/>
      <c r="G4" s="109"/>
      <c r="H4" s="109"/>
      <c r="I4" s="109"/>
      <c r="J4" s="109"/>
    </row>
    <row r="5" spans="1:10" ht="31.65" customHeight="1" x14ac:dyDescent="0.25">
      <c r="A5" s="12" t="s">
        <v>40</v>
      </c>
      <c r="C5" s="109"/>
      <c r="D5" s="109"/>
      <c r="E5" s="109"/>
      <c r="F5" s="109"/>
      <c r="G5" s="109"/>
      <c r="H5" s="109"/>
      <c r="I5" s="109"/>
      <c r="J5" s="109"/>
    </row>
    <row r="6" spans="1:10" ht="20.399999999999999" customHeight="1" x14ac:dyDescent="0.25">
      <c r="A6" s="12" t="s">
        <v>115</v>
      </c>
      <c r="C6" s="109" t="s">
        <v>114</v>
      </c>
      <c r="D6" s="109"/>
      <c r="E6" s="109"/>
      <c r="F6" s="109"/>
      <c r="G6" s="109"/>
      <c r="H6" s="109"/>
      <c r="I6" s="109"/>
      <c r="J6" s="109"/>
    </row>
    <row r="7" spans="1:10" ht="20.399999999999999" customHeight="1" x14ac:dyDescent="0.25">
      <c r="A7" s="12" t="s">
        <v>43</v>
      </c>
      <c r="C7" s="117" t="s">
        <v>5</v>
      </c>
      <c r="D7" s="117"/>
      <c r="E7" s="117"/>
      <c r="F7" s="117" t="s">
        <v>6</v>
      </c>
      <c r="G7" s="117"/>
      <c r="H7" s="117"/>
      <c r="I7" s="117"/>
      <c r="J7" s="16"/>
    </row>
    <row r="8" spans="1:10" ht="20.7" customHeight="1" x14ac:dyDescent="0.25">
      <c r="A8" s="13" t="s">
        <v>44</v>
      </c>
      <c r="C8" s="112" t="s">
        <v>7</v>
      </c>
      <c r="D8" s="112"/>
      <c r="E8" s="112"/>
      <c r="F8" s="113" t="s">
        <v>12</v>
      </c>
      <c r="G8" s="113"/>
      <c r="H8" s="113"/>
      <c r="I8" s="113"/>
      <c r="J8" s="17"/>
    </row>
    <row r="9" spans="1:10" ht="20.7" customHeight="1" x14ac:dyDescent="0.25">
      <c r="A9" s="13" t="s">
        <v>116</v>
      </c>
      <c r="C9" s="108" t="s">
        <v>8</v>
      </c>
      <c r="D9" s="108"/>
      <c r="E9" s="108"/>
      <c r="F9" s="109" t="s">
        <v>13</v>
      </c>
      <c r="G9" s="109"/>
      <c r="H9" s="109"/>
      <c r="I9" s="109"/>
      <c r="J9" s="17"/>
    </row>
    <row r="10" spans="1:10" ht="20.7" customHeight="1" x14ac:dyDescent="0.25">
      <c r="A10" s="13" t="s">
        <v>117</v>
      </c>
      <c r="C10" s="108" t="s">
        <v>23</v>
      </c>
      <c r="D10" s="108"/>
      <c r="E10" s="108"/>
      <c r="F10" s="109" t="s">
        <v>24</v>
      </c>
      <c r="G10" s="109"/>
      <c r="H10" s="109"/>
      <c r="I10" s="109"/>
      <c r="J10" s="17"/>
    </row>
    <row r="11" spans="1:10" ht="20.7" customHeight="1" x14ac:dyDescent="0.25">
      <c r="A11" s="12" t="s">
        <v>118</v>
      </c>
      <c r="C11" s="108" t="s">
        <v>106</v>
      </c>
      <c r="D11" s="108"/>
      <c r="E11" s="108"/>
      <c r="F11" s="109" t="s">
        <v>107</v>
      </c>
      <c r="G11" s="109"/>
      <c r="H11" s="109"/>
      <c r="I11" s="109"/>
      <c r="J11" s="17"/>
    </row>
    <row r="12" spans="1:10" ht="33.15" customHeight="1" thickBot="1" x14ac:dyDescent="0.3">
      <c r="A12" s="56" t="s">
        <v>147</v>
      </c>
      <c r="C12" s="108" t="s">
        <v>9</v>
      </c>
      <c r="D12" s="108"/>
      <c r="E12" s="108"/>
      <c r="F12" s="109" t="s">
        <v>111</v>
      </c>
      <c r="G12" s="109"/>
      <c r="H12" s="109"/>
      <c r="I12" s="109"/>
      <c r="J12" s="17"/>
    </row>
    <row r="13" spans="1:10" ht="34.200000000000003" customHeight="1" x14ac:dyDescent="0.25">
      <c r="C13" s="108" t="s">
        <v>10</v>
      </c>
      <c r="D13" s="108"/>
      <c r="E13" s="108"/>
      <c r="F13" s="109" t="s">
        <v>112</v>
      </c>
      <c r="G13" s="109"/>
      <c r="H13" s="109"/>
      <c r="I13" s="109"/>
      <c r="J13" s="17"/>
    </row>
    <row r="14" spans="1:10" ht="30.9" customHeight="1" x14ac:dyDescent="0.25">
      <c r="C14" s="108" t="s">
        <v>11</v>
      </c>
      <c r="D14" s="108"/>
      <c r="E14" s="108"/>
      <c r="F14" s="109" t="s">
        <v>108</v>
      </c>
      <c r="G14" s="109"/>
      <c r="H14" s="109"/>
      <c r="I14" s="109"/>
      <c r="J14" s="17"/>
    </row>
    <row r="15" spans="1:10" ht="28.65" customHeight="1" x14ac:dyDescent="0.25">
      <c r="C15" s="108" t="s">
        <v>113</v>
      </c>
      <c r="D15" s="108"/>
      <c r="E15" s="108"/>
      <c r="F15" s="109" t="s">
        <v>94</v>
      </c>
      <c r="G15" s="109"/>
      <c r="H15" s="109"/>
      <c r="I15" s="109"/>
      <c r="J15" s="17"/>
    </row>
    <row r="16" spans="1:10" ht="28.65" customHeight="1" x14ac:dyDescent="0.25">
      <c r="C16" s="108" t="s">
        <v>109</v>
      </c>
      <c r="D16" s="108"/>
      <c r="E16" s="108"/>
      <c r="F16" s="109" t="s">
        <v>110</v>
      </c>
      <c r="G16" s="109"/>
      <c r="H16" s="109"/>
      <c r="I16" s="109"/>
      <c r="J16" s="17"/>
    </row>
    <row r="17" spans="3:10" ht="20.7" customHeight="1" x14ac:dyDescent="0.25">
      <c r="C17" s="108" t="s">
        <v>146</v>
      </c>
      <c r="D17" s="108"/>
      <c r="E17" s="108"/>
      <c r="F17" s="109" t="s">
        <v>145</v>
      </c>
      <c r="G17" s="109"/>
      <c r="H17" s="109"/>
      <c r="I17" s="109"/>
      <c r="J17" s="17"/>
    </row>
    <row r="18" spans="3:10" ht="20.7" customHeight="1" x14ac:dyDescent="0.25">
      <c r="C18" s="45"/>
      <c r="D18" s="45"/>
      <c r="E18" s="45"/>
      <c r="F18" s="17"/>
      <c r="G18" s="17"/>
      <c r="H18" s="17"/>
      <c r="I18" s="17"/>
      <c r="J18" s="17"/>
    </row>
    <row r="19" spans="3:10" ht="35.1" customHeight="1" x14ac:dyDescent="0.25">
      <c r="C19" s="110" t="s">
        <v>21</v>
      </c>
      <c r="D19" s="110"/>
      <c r="E19" s="110"/>
      <c r="F19" s="110"/>
      <c r="G19" s="110"/>
      <c r="H19" s="110"/>
      <c r="I19" s="110"/>
      <c r="J19" s="110"/>
    </row>
    <row r="20" spans="3:10" ht="20.399999999999999" customHeight="1" x14ac:dyDescent="0.25">
      <c r="C20" s="115" t="s">
        <v>74</v>
      </c>
      <c r="D20" s="115"/>
      <c r="E20" s="115"/>
      <c r="F20" s="115"/>
      <c r="G20" s="115"/>
      <c r="H20" s="115"/>
      <c r="I20" s="115"/>
      <c r="J20" s="115"/>
    </row>
    <row r="21" spans="3:10" ht="20.399999999999999" customHeight="1" x14ac:dyDescent="0.25">
      <c r="C21" s="115" t="s">
        <v>75</v>
      </c>
      <c r="D21" s="115"/>
      <c r="E21" s="115"/>
      <c r="F21" s="115"/>
      <c r="G21" s="115"/>
      <c r="H21" s="115"/>
      <c r="I21" s="115"/>
      <c r="J21" s="115"/>
    </row>
    <row r="22" spans="3:10" ht="20.399999999999999" customHeight="1" x14ac:dyDescent="0.25">
      <c r="C22" s="115" t="s">
        <v>151</v>
      </c>
      <c r="D22" s="115"/>
      <c r="E22" s="115"/>
      <c r="F22" s="115"/>
      <c r="G22" s="115"/>
      <c r="H22" s="115"/>
      <c r="I22" s="115"/>
      <c r="J22" s="115"/>
    </row>
    <row r="23" spans="3:10" ht="20.399999999999999" customHeight="1" x14ac:dyDescent="0.25">
      <c r="C23" s="115" t="s">
        <v>76</v>
      </c>
      <c r="D23" s="115"/>
      <c r="E23" s="115"/>
      <c r="F23" s="115"/>
      <c r="G23" s="115"/>
      <c r="H23" s="115"/>
      <c r="I23" s="115"/>
      <c r="J23" s="115"/>
    </row>
    <row r="24" spans="3:10" ht="20.399999999999999" customHeight="1" x14ac:dyDescent="0.25">
      <c r="C24" s="115" t="s">
        <v>121</v>
      </c>
      <c r="D24" s="115"/>
      <c r="E24" s="115"/>
      <c r="F24" s="115"/>
      <c r="G24" s="115"/>
      <c r="H24" s="115"/>
      <c r="I24" s="115"/>
      <c r="J24" s="115"/>
    </row>
    <row r="25" spans="3:10" ht="20.399999999999999" customHeight="1" x14ac:dyDescent="0.25">
      <c r="C25" s="116"/>
      <c r="D25" s="116"/>
      <c r="E25" s="116"/>
      <c r="F25" s="116"/>
      <c r="G25" s="116"/>
      <c r="H25" s="116"/>
      <c r="I25" s="116"/>
      <c r="J25" s="116"/>
    </row>
    <row r="26" spans="3:10" ht="35.1" customHeight="1" x14ac:dyDescent="0.25">
      <c r="C26" s="110" t="s">
        <v>14</v>
      </c>
      <c r="D26" s="110"/>
      <c r="E26" s="110"/>
      <c r="F26" s="110"/>
      <c r="G26" s="110"/>
      <c r="H26" s="110"/>
      <c r="I26" s="110"/>
      <c r="J26" s="110"/>
    </row>
    <row r="27" spans="3:10" ht="20.399999999999999" customHeight="1" x14ac:dyDescent="0.25">
      <c r="C27" s="111" t="s">
        <v>51</v>
      </c>
      <c r="D27" s="111"/>
      <c r="E27" s="111"/>
      <c r="F27" s="111"/>
      <c r="G27" s="111"/>
      <c r="H27" s="111"/>
      <c r="I27" s="111"/>
      <c r="J27" s="111"/>
    </row>
    <row r="28" spans="3:10" ht="20.399999999999999" customHeight="1" x14ac:dyDescent="0.25">
      <c r="C28" s="111"/>
      <c r="D28" s="111"/>
      <c r="E28" s="111"/>
      <c r="F28" s="111"/>
      <c r="G28" s="111"/>
      <c r="H28" s="111"/>
      <c r="I28" s="111"/>
      <c r="J28" s="111"/>
    </row>
    <row r="40" spans="4:4" x14ac:dyDescent="0.25">
      <c r="D40" s="4"/>
    </row>
    <row r="41" spans="4:4" x14ac:dyDescent="0.25">
      <c r="D41" s="4"/>
    </row>
  </sheetData>
  <mergeCells count="35">
    <mergeCell ref="C6:J6"/>
    <mergeCell ref="C7:E7"/>
    <mergeCell ref="F7:I7"/>
    <mergeCell ref="F11:I11"/>
    <mergeCell ref="C10:E10"/>
    <mergeCell ref="F10:I10"/>
    <mergeCell ref="C28:J28"/>
    <mergeCell ref="C14:E14"/>
    <mergeCell ref="F14:I14"/>
    <mergeCell ref="C17:E17"/>
    <mergeCell ref="F17:I17"/>
    <mergeCell ref="C20:J20"/>
    <mergeCell ref="C21:J21"/>
    <mergeCell ref="C22:J22"/>
    <mergeCell ref="C23:J23"/>
    <mergeCell ref="C24:J25"/>
    <mergeCell ref="C15:E15"/>
    <mergeCell ref="F15:I15"/>
    <mergeCell ref="C19:J19"/>
    <mergeCell ref="C1:J1"/>
    <mergeCell ref="C16:E16"/>
    <mergeCell ref="F16:I16"/>
    <mergeCell ref="C26:J26"/>
    <mergeCell ref="C27:J27"/>
    <mergeCell ref="C12:E12"/>
    <mergeCell ref="F12:I12"/>
    <mergeCell ref="C13:E13"/>
    <mergeCell ref="F13:I13"/>
    <mergeCell ref="C8:E8"/>
    <mergeCell ref="F8:I8"/>
    <mergeCell ref="C9:E9"/>
    <mergeCell ref="F9:I9"/>
    <mergeCell ref="C11:E11"/>
    <mergeCell ref="C2:J2"/>
    <mergeCell ref="C3:J5"/>
  </mergeCells>
  <hyperlinks>
    <hyperlink ref="A3" location="NOTAS!C1" display="A- NOTAS"/>
    <hyperlink ref="A4" location="REVISIONES!C1" display="REVISIONES"/>
    <hyperlink ref="A5" location="INICIO!D2" display="INICIO"/>
    <hyperlink ref="A6" location="EE!A1" display="2. ESPECTRO (SIN MODIFICAR)"/>
    <hyperlink ref="A7" location="EDM_L!A1" display="4. ESPECTRO DE DISEÑO MOD. LONG"/>
    <hyperlink ref="A8" location="EDM_T!C2" display="5. ESPECTRO DE DISEÑO MOD. TRANS"/>
    <hyperlink ref="A9" location="EDM_V!A1" display="5. CARGA SISMICA (VERTICAL)"/>
    <hyperlink ref="A10" location="CB!A1" display="6. CORTANTE BASAL"/>
    <hyperlink ref="A11" location="DESPLAZ.!A1" display="7. DESPLAZAMIENTOS"/>
    <hyperlink ref="A12" location="FLUJOGRAMA!A1" display="8. FLUJOGRAMA"/>
  </hyperlinks>
  <pageMargins left="0.7" right="0.7" top="0.75" bottom="0.75" header="0.3" footer="0.3"/>
  <pageSetup paperSize="11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I30"/>
  <sheetViews>
    <sheetView showGridLines="0" zoomScaleNormal="100" workbookViewId="0">
      <selection activeCell="E5" sqref="E5"/>
    </sheetView>
  </sheetViews>
  <sheetFormatPr defaultColWidth="9.109375" defaultRowHeight="20.399999999999999" customHeight="1" x14ac:dyDescent="0.25"/>
  <cols>
    <col min="1" max="1" width="44.109375" style="1" customWidth="1"/>
    <col min="2" max="2" width="3.88671875" style="1" customWidth="1"/>
    <col min="3" max="3" width="5.109375" style="1" customWidth="1"/>
    <col min="4" max="4" width="4.33203125" style="1" customWidth="1"/>
    <col min="5" max="5" width="14.33203125" style="1" customWidth="1"/>
    <col min="6" max="6" width="9.44140625" style="1" customWidth="1"/>
    <col min="7" max="7" width="34.109375" style="1" customWidth="1"/>
    <col min="8" max="8" width="12.109375" style="1" customWidth="1"/>
    <col min="9" max="9" width="12.88671875" style="1" customWidth="1"/>
    <col min="10" max="10" width="4" style="1" customWidth="1"/>
    <col min="11" max="16384" width="9.109375" style="1"/>
  </cols>
  <sheetData>
    <row r="1" spans="1:9" ht="20.399999999999999" customHeight="1" thickBot="1" x14ac:dyDescent="0.3"/>
    <row r="2" spans="1:9" ht="35.1" customHeight="1" thickBot="1" x14ac:dyDescent="0.3">
      <c r="A2" s="10" t="s">
        <v>22</v>
      </c>
      <c r="C2" s="118" t="s">
        <v>20</v>
      </c>
      <c r="D2" s="118"/>
      <c r="E2" s="118"/>
      <c r="F2" s="118"/>
      <c r="G2" s="118"/>
      <c r="H2" s="118"/>
      <c r="I2" s="118"/>
    </row>
    <row r="3" spans="1:9" ht="20.399999999999999" customHeight="1" x14ac:dyDescent="0.25">
      <c r="A3" s="11" t="s">
        <v>41</v>
      </c>
      <c r="C3" s="18"/>
      <c r="D3" s="18"/>
      <c r="E3" s="18"/>
      <c r="F3" s="18"/>
      <c r="G3" s="18"/>
      <c r="H3" s="18"/>
      <c r="I3" s="18"/>
    </row>
    <row r="4" spans="1:9" ht="20.399999999999999" customHeight="1" x14ac:dyDescent="0.25">
      <c r="A4" s="12" t="s">
        <v>42</v>
      </c>
      <c r="C4" s="18"/>
      <c r="D4" s="19" t="s">
        <v>45</v>
      </c>
      <c r="E4" s="19" t="s">
        <v>15</v>
      </c>
      <c r="F4" s="19" t="s">
        <v>16</v>
      </c>
      <c r="G4" s="19" t="s">
        <v>17</v>
      </c>
      <c r="H4" s="19" t="s">
        <v>18</v>
      </c>
      <c r="I4" s="19" t="s">
        <v>19</v>
      </c>
    </row>
    <row r="5" spans="1:9" s="5" customFormat="1" ht="20.399999999999999" customHeight="1" x14ac:dyDescent="0.3">
      <c r="A5" s="12" t="s">
        <v>40</v>
      </c>
      <c r="C5" s="20"/>
      <c r="D5" s="21">
        <v>1</v>
      </c>
      <c r="E5" s="23">
        <v>44939</v>
      </c>
      <c r="F5" s="22">
        <v>0.01</v>
      </c>
      <c r="G5" s="22" t="s">
        <v>148</v>
      </c>
      <c r="H5" s="22" t="s">
        <v>152</v>
      </c>
      <c r="I5" s="22" t="s">
        <v>152</v>
      </c>
    </row>
    <row r="6" spans="1:9" s="5" customFormat="1" ht="20.399999999999999" customHeight="1" x14ac:dyDescent="0.3">
      <c r="A6" s="12" t="s">
        <v>115</v>
      </c>
      <c r="C6" s="20"/>
      <c r="D6" s="21"/>
      <c r="E6" s="23"/>
      <c r="F6" s="21"/>
      <c r="G6" s="21"/>
      <c r="H6" s="21"/>
      <c r="I6" s="21"/>
    </row>
    <row r="7" spans="1:9" s="5" customFormat="1" ht="20.399999999999999" customHeight="1" x14ac:dyDescent="0.3">
      <c r="A7" s="12" t="s">
        <v>43</v>
      </c>
      <c r="C7" s="20"/>
      <c r="D7" s="21"/>
      <c r="E7" s="23"/>
      <c r="F7" s="21"/>
      <c r="G7" s="21"/>
      <c r="H7" s="21"/>
      <c r="I7" s="21"/>
    </row>
    <row r="8" spans="1:9" s="5" customFormat="1" ht="20.399999999999999" customHeight="1" x14ac:dyDescent="0.3">
      <c r="A8" s="13" t="s">
        <v>44</v>
      </c>
      <c r="C8" s="20"/>
      <c r="D8" s="21"/>
      <c r="E8" s="23"/>
      <c r="F8" s="21"/>
      <c r="G8" s="21"/>
      <c r="H8" s="21"/>
      <c r="I8" s="21"/>
    </row>
    <row r="9" spans="1:9" s="5" customFormat="1" ht="19.5" customHeight="1" x14ac:dyDescent="0.3">
      <c r="A9" s="13" t="s">
        <v>116</v>
      </c>
      <c r="C9" s="20"/>
      <c r="D9" s="21"/>
      <c r="E9" s="23"/>
      <c r="F9" s="21"/>
      <c r="G9" s="21"/>
      <c r="H9" s="21"/>
      <c r="I9" s="21"/>
    </row>
    <row r="10" spans="1:9" s="5" customFormat="1" ht="20.399999999999999" customHeight="1" x14ac:dyDescent="0.3">
      <c r="A10" s="13" t="s">
        <v>117</v>
      </c>
      <c r="D10" s="7"/>
      <c r="E10" s="6"/>
      <c r="F10" s="7"/>
      <c r="G10" s="7"/>
      <c r="H10" s="7"/>
      <c r="I10" s="7"/>
    </row>
    <row r="11" spans="1:9" s="5" customFormat="1" ht="20.399999999999999" customHeight="1" x14ac:dyDescent="0.3">
      <c r="A11" s="12" t="s">
        <v>118</v>
      </c>
      <c r="D11" s="7"/>
      <c r="E11" s="6"/>
      <c r="F11" s="7"/>
      <c r="G11" s="7"/>
      <c r="H11" s="7"/>
      <c r="I11" s="7"/>
    </row>
    <row r="12" spans="1:9" s="5" customFormat="1" ht="20.399999999999999" customHeight="1" thickBot="1" x14ac:dyDescent="0.35">
      <c r="A12" s="56" t="s">
        <v>147</v>
      </c>
      <c r="D12" s="7"/>
      <c r="E12" s="6"/>
      <c r="F12" s="7"/>
      <c r="G12" s="7"/>
      <c r="H12" s="7"/>
      <c r="I12" s="7"/>
    </row>
    <row r="13" spans="1:9" s="5" customFormat="1" ht="20.399999999999999" customHeight="1" x14ac:dyDescent="0.25">
      <c r="A13" s="1"/>
      <c r="D13" s="7"/>
      <c r="E13" s="6"/>
      <c r="F13" s="7"/>
      <c r="G13" s="7"/>
      <c r="H13" s="7"/>
      <c r="I13" s="7"/>
    </row>
    <row r="14" spans="1:9" s="5" customFormat="1" ht="20.399999999999999" customHeight="1" x14ac:dyDescent="0.25">
      <c r="A14" s="1"/>
      <c r="D14" s="7"/>
      <c r="E14" s="6"/>
      <c r="F14" s="7"/>
      <c r="G14" s="7"/>
      <c r="H14" s="7"/>
      <c r="I14" s="7"/>
    </row>
    <row r="15" spans="1:9" s="5" customFormat="1" ht="20.399999999999999" customHeight="1" x14ac:dyDescent="0.25">
      <c r="A15" s="1"/>
      <c r="D15" s="7"/>
      <c r="E15" s="6"/>
      <c r="F15" s="7"/>
      <c r="G15" s="7"/>
      <c r="H15" s="7"/>
      <c r="I15" s="7"/>
    </row>
    <row r="16" spans="1:9" s="5" customFormat="1" ht="20.399999999999999" customHeight="1" x14ac:dyDescent="0.25">
      <c r="A16" s="1"/>
      <c r="D16" s="7"/>
      <c r="E16" s="6"/>
      <c r="F16" s="7"/>
      <c r="G16" s="7"/>
      <c r="H16" s="7"/>
      <c r="I16" s="7"/>
    </row>
    <row r="17" spans="1:9" s="5" customFormat="1" ht="20.399999999999999" customHeight="1" x14ac:dyDescent="0.25">
      <c r="A17" s="1"/>
      <c r="D17" s="7"/>
      <c r="E17" s="6"/>
      <c r="F17" s="7"/>
      <c r="G17" s="7"/>
      <c r="H17" s="7"/>
      <c r="I17" s="7"/>
    </row>
    <row r="18" spans="1:9" s="5" customFormat="1" ht="20.399999999999999" customHeight="1" x14ac:dyDescent="0.25">
      <c r="A18" s="1"/>
      <c r="D18" s="7"/>
      <c r="E18" s="6"/>
      <c r="F18" s="7"/>
      <c r="G18" s="7"/>
      <c r="H18" s="7"/>
      <c r="I18" s="7"/>
    </row>
    <row r="19" spans="1:9" ht="20.399999999999999" customHeight="1" x14ac:dyDescent="0.25">
      <c r="D19" s="7"/>
      <c r="E19" s="6"/>
      <c r="F19" s="7"/>
      <c r="G19" s="7"/>
      <c r="H19" s="7"/>
      <c r="I19" s="7"/>
    </row>
    <row r="20" spans="1:9" ht="20.399999999999999" customHeight="1" x14ac:dyDescent="0.25">
      <c r="D20" s="7"/>
      <c r="E20" s="6"/>
      <c r="F20" s="7"/>
      <c r="G20" s="7"/>
      <c r="H20" s="7"/>
      <c r="I20" s="7"/>
    </row>
    <row r="21" spans="1:9" ht="20.399999999999999" customHeight="1" x14ac:dyDescent="0.25">
      <c r="D21" s="7"/>
      <c r="E21" s="6"/>
      <c r="F21" s="7"/>
      <c r="G21" s="7"/>
      <c r="H21" s="7"/>
      <c r="I21" s="7"/>
    </row>
    <row r="22" spans="1:9" ht="20.399999999999999" customHeight="1" x14ac:dyDescent="0.25">
      <c r="D22" s="7"/>
      <c r="E22" s="6"/>
      <c r="F22" s="7"/>
      <c r="G22" s="7"/>
      <c r="H22" s="7"/>
      <c r="I22" s="7"/>
    </row>
    <row r="23" spans="1:9" ht="20.399999999999999" customHeight="1" x14ac:dyDescent="0.25">
      <c r="D23" s="7"/>
      <c r="E23" s="6"/>
      <c r="F23" s="7"/>
      <c r="G23" s="7"/>
      <c r="H23" s="7"/>
      <c r="I23" s="7"/>
    </row>
    <row r="24" spans="1:9" ht="20.399999999999999" customHeight="1" x14ac:dyDescent="0.25">
      <c r="D24" s="7"/>
      <c r="E24" s="6"/>
      <c r="F24" s="7"/>
      <c r="G24" s="7"/>
      <c r="H24" s="7"/>
      <c r="I24" s="7"/>
    </row>
    <row r="25" spans="1:9" ht="20.399999999999999" customHeight="1" x14ac:dyDescent="0.25">
      <c r="D25" s="7"/>
      <c r="E25" s="6"/>
      <c r="F25" s="7"/>
      <c r="G25" s="7"/>
      <c r="H25" s="7"/>
      <c r="I25" s="7"/>
    </row>
    <row r="26" spans="1:9" ht="20.399999999999999" customHeight="1" x14ac:dyDescent="0.25">
      <c r="D26" s="7"/>
      <c r="E26" s="6"/>
      <c r="F26" s="7"/>
      <c r="G26" s="7"/>
      <c r="H26" s="7"/>
      <c r="I26" s="7"/>
    </row>
    <row r="27" spans="1:9" ht="20.399999999999999" customHeight="1" x14ac:dyDescent="0.25">
      <c r="D27" s="7"/>
      <c r="E27" s="6"/>
      <c r="F27" s="7"/>
      <c r="G27" s="7"/>
      <c r="H27" s="7"/>
      <c r="I27" s="7"/>
    </row>
    <row r="28" spans="1:9" ht="20.399999999999999" customHeight="1" x14ac:dyDescent="0.25">
      <c r="D28" s="7"/>
      <c r="E28" s="6"/>
      <c r="F28" s="7"/>
      <c r="G28" s="7"/>
      <c r="H28" s="7"/>
      <c r="I28" s="7"/>
    </row>
    <row r="29" spans="1:9" ht="20.399999999999999" customHeight="1" x14ac:dyDescent="0.25">
      <c r="D29" s="7"/>
      <c r="E29" s="6"/>
      <c r="F29" s="7"/>
      <c r="G29" s="7"/>
      <c r="H29" s="7"/>
      <c r="I29" s="7"/>
    </row>
    <row r="30" spans="1:9" ht="20.399999999999999" customHeight="1" x14ac:dyDescent="0.25">
      <c r="D30" s="7"/>
      <c r="E30" s="6"/>
      <c r="F30" s="7"/>
      <c r="G30" s="7"/>
      <c r="H30" s="7"/>
      <c r="I30" s="7"/>
    </row>
  </sheetData>
  <mergeCells count="1">
    <mergeCell ref="C2:I2"/>
  </mergeCells>
  <hyperlinks>
    <hyperlink ref="A3" location="NOTAS!C1" display="A- NOTAS"/>
    <hyperlink ref="A4" location="REVISIONES!C1" display="REVISIONES"/>
    <hyperlink ref="A5" location="INICIO!D2" display="INICIO"/>
    <hyperlink ref="A6" location="EE!A1" display="2. ESPECTRO (SIN MODIFICAR)"/>
    <hyperlink ref="A7" location="EDM_L!A1" display="4. ESPECTRO DE DISEÑO MOD. LONG"/>
    <hyperlink ref="A8" location="EDM_T!C2" display="5. ESPECTRO DE DISEÑO MOD. TRANS"/>
    <hyperlink ref="A9" location="EDM_V!A1" display="5. CARGA SISMICA (VERTICAL)"/>
    <hyperlink ref="A10" location="CB!A1" display="6. CORTANTE BASAL"/>
    <hyperlink ref="A11" location="DESPLAZ.!A1" display="7. DESPLAZAMIENTOS"/>
    <hyperlink ref="A12" location="FLUJOGRAMA!A1" display="8. FLUJOGRAMA"/>
  </hyperlinks>
  <pageMargins left="0.7" right="0.34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E132"/>
  <sheetViews>
    <sheetView showGridLines="0" topLeftCell="A133" zoomScaleNormal="100" workbookViewId="0">
      <selection activeCell="J4" sqref="J4"/>
    </sheetView>
  </sheetViews>
  <sheetFormatPr defaultColWidth="11.44140625" defaultRowHeight="14.4" x14ac:dyDescent="0.3"/>
  <sheetData>
    <row r="132" spans="5:5" x14ac:dyDescent="0.3">
      <c r="E132" s="61"/>
    </row>
  </sheetData>
  <sheetProtection algorithmName="SHA-512" hashValue="lyifYoECTIObGRn6+Xj1a20rZO/8qSTB8Ei+F+gw8NAhXG1iRe8C9Eo63nRaiikq+UN10A+v43/h0qbAACrNmQ==" saltValue="gfZkwi4Fjb60yS5vsbcTrg==" spinCount="100000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39997558519241921"/>
  </sheetPr>
  <dimension ref="A1:Y19"/>
  <sheetViews>
    <sheetView showGridLines="0" zoomScaleNormal="100" workbookViewId="0">
      <selection activeCell="L7" sqref="L7"/>
    </sheetView>
  </sheetViews>
  <sheetFormatPr defaultColWidth="26.33203125" defaultRowHeight="20.399999999999999" customHeight="1" x14ac:dyDescent="0.25"/>
  <cols>
    <col min="1" max="1" width="43.88671875" style="1" customWidth="1"/>
    <col min="2" max="2" width="3.109375" style="1" customWidth="1"/>
    <col min="3" max="3" width="14.6640625" style="5" customWidth="1"/>
    <col min="4" max="6" width="8.5546875" style="5" customWidth="1"/>
    <col min="7" max="7" width="11.109375" style="5" customWidth="1"/>
    <col min="8" max="9" width="8.5546875" style="5" customWidth="1"/>
    <col min="10" max="10" width="11" style="5" customWidth="1"/>
    <col min="11" max="11" width="8.6640625" style="5" customWidth="1"/>
    <col min="12" max="12" width="8.5546875" style="5" customWidth="1"/>
    <col min="13" max="24" width="8.5546875" style="1" customWidth="1"/>
    <col min="25" max="25" width="12.109375" style="1" bestFit="1" customWidth="1"/>
    <col min="26" max="44" width="8.5546875" style="1" customWidth="1"/>
    <col min="45" max="16384" width="26.33203125" style="1"/>
  </cols>
  <sheetData>
    <row r="1" spans="1:25" ht="20.399999999999999" customHeight="1" thickBot="1" x14ac:dyDescent="0.3">
      <c r="B1" s="18"/>
      <c r="C1" s="28"/>
      <c r="D1" s="28"/>
      <c r="E1" s="28"/>
      <c r="F1" s="28"/>
      <c r="G1" s="28"/>
      <c r="H1" s="28"/>
      <c r="I1" s="28"/>
      <c r="J1" s="28"/>
      <c r="K1" s="28"/>
      <c r="L1" s="20"/>
      <c r="M1" s="18"/>
    </row>
    <row r="2" spans="1:25" ht="20.399999999999999" customHeight="1" thickBot="1" x14ac:dyDescent="0.3">
      <c r="A2" s="10" t="s">
        <v>22</v>
      </c>
      <c r="B2" s="18"/>
      <c r="C2" s="24" t="s">
        <v>26</v>
      </c>
      <c r="D2" s="119" t="s">
        <v>424</v>
      </c>
      <c r="E2" s="120"/>
      <c r="F2" s="120"/>
      <c r="G2" s="120"/>
      <c r="H2" s="120"/>
      <c r="I2" s="120"/>
      <c r="J2" s="120"/>
      <c r="K2" s="124"/>
      <c r="L2" s="20"/>
      <c r="M2" s="18"/>
      <c r="Y2" s="65" t="s">
        <v>134</v>
      </c>
    </row>
    <row r="3" spans="1:25" ht="20.399999999999999" customHeight="1" x14ac:dyDescent="0.25">
      <c r="A3" s="11" t="s">
        <v>41</v>
      </c>
      <c r="B3" s="18"/>
      <c r="C3" s="25" t="s">
        <v>27</v>
      </c>
      <c r="D3" s="119">
        <v>1410</v>
      </c>
      <c r="E3" s="120"/>
      <c r="F3" s="124"/>
      <c r="G3" s="24" t="s">
        <v>28</v>
      </c>
      <c r="H3" s="125">
        <v>45755</v>
      </c>
      <c r="I3" s="126"/>
      <c r="J3" s="24" t="s">
        <v>29</v>
      </c>
      <c r="K3" s="62" t="s">
        <v>46</v>
      </c>
      <c r="L3" s="20"/>
      <c r="M3" s="18"/>
      <c r="Y3" s="65" t="s">
        <v>135</v>
      </c>
    </row>
    <row r="4" spans="1:25" ht="20.399999999999999" customHeight="1" x14ac:dyDescent="0.25">
      <c r="A4" s="12" t="s">
        <v>42</v>
      </c>
      <c r="B4" s="18"/>
      <c r="C4" s="25" t="s">
        <v>30</v>
      </c>
      <c r="D4" s="119" t="s">
        <v>47</v>
      </c>
      <c r="E4" s="120"/>
      <c r="F4" s="124"/>
      <c r="G4" s="24" t="s">
        <v>31</v>
      </c>
      <c r="H4" s="119" t="s">
        <v>425</v>
      </c>
      <c r="I4" s="124"/>
      <c r="J4" s="24" t="s">
        <v>32</v>
      </c>
      <c r="K4" s="62" t="s">
        <v>426</v>
      </c>
      <c r="L4" s="20"/>
      <c r="M4" s="18"/>
      <c r="Y4" s="65" t="s">
        <v>136</v>
      </c>
    </row>
    <row r="5" spans="1:25" ht="20.399999999999999" customHeight="1" x14ac:dyDescent="0.25">
      <c r="A5" s="12" t="s">
        <v>40</v>
      </c>
      <c r="B5" s="18"/>
      <c r="C5" s="25" t="s">
        <v>33</v>
      </c>
      <c r="D5" s="119" t="s">
        <v>49</v>
      </c>
      <c r="E5" s="120"/>
      <c r="F5" s="124"/>
      <c r="G5" s="24" t="s">
        <v>34</v>
      </c>
      <c r="H5" s="119" t="s">
        <v>47</v>
      </c>
      <c r="I5" s="124"/>
      <c r="J5" s="28"/>
      <c r="K5" s="28"/>
      <c r="L5" s="20"/>
      <c r="M5" s="18"/>
      <c r="Y5" s="65" t="s">
        <v>137</v>
      </c>
    </row>
    <row r="6" spans="1:25" ht="20.399999999999999" customHeight="1" x14ac:dyDescent="0.25">
      <c r="A6" s="12" t="s">
        <v>115</v>
      </c>
      <c r="B6" s="18"/>
      <c r="C6" s="20"/>
      <c r="D6" s="20"/>
      <c r="E6" s="20"/>
      <c r="F6" s="20"/>
      <c r="G6" s="20"/>
      <c r="H6" s="20"/>
      <c r="I6" s="20"/>
      <c r="J6" s="20"/>
      <c r="K6" s="20"/>
      <c r="L6" s="20"/>
      <c r="M6" s="18"/>
      <c r="Y6" s="65" t="s">
        <v>53</v>
      </c>
    </row>
    <row r="7" spans="1:25" ht="20.399999999999999" customHeight="1" x14ac:dyDescent="0.25">
      <c r="A7" s="12" t="s">
        <v>43</v>
      </c>
      <c r="B7" s="18"/>
      <c r="C7" s="26" t="s">
        <v>35</v>
      </c>
      <c r="D7" s="20"/>
      <c r="E7" s="20"/>
      <c r="F7" s="20"/>
      <c r="G7" s="20"/>
      <c r="H7" s="20"/>
      <c r="I7" s="20"/>
      <c r="J7" s="20"/>
      <c r="K7" s="20"/>
      <c r="L7" s="20"/>
      <c r="M7" s="18"/>
    </row>
    <row r="8" spans="1:25" ht="20.399999999999999" customHeight="1" x14ac:dyDescent="0.25">
      <c r="A8" s="13" t="s">
        <v>44</v>
      </c>
      <c r="B8" s="18"/>
      <c r="C8" s="25" t="s">
        <v>36</v>
      </c>
      <c r="D8" s="119" t="s">
        <v>422</v>
      </c>
      <c r="E8" s="120"/>
      <c r="F8" s="120"/>
      <c r="G8" s="24" t="s">
        <v>37</v>
      </c>
      <c r="H8" s="119" t="s">
        <v>423</v>
      </c>
      <c r="I8" s="124"/>
      <c r="J8" s="20"/>
      <c r="K8" s="20"/>
      <c r="L8" s="20"/>
      <c r="M8" s="20"/>
      <c r="Y8" s="65" t="s">
        <v>138</v>
      </c>
    </row>
    <row r="9" spans="1:25" ht="20.399999999999999" customHeight="1" x14ac:dyDescent="0.25">
      <c r="A9" s="13" t="s">
        <v>116</v>
      </c>
      <c r="B9" s="18"/>
      <c r="C9" s="25" t="s">
        <v>38</v>
      </c>
      <c r="D9" s="121"/>
      <c r="E9" s="122"/>
      <c r="F9" s="123"/>
      <c r="G9" s="24" t="s">
        <v>39</v>
      </c>
      <c r="H9" s="121"/>
      <c r="I9" s="123"/>
      <c r="J9" s="20"/>
      <c r="K9" s="20"/>
      <c r="L9" s="20"/>
      <c r="M9" s="20"/>
      <c r="Y9" s="66">
        <v>1</v>
      </c>
    </row>
    <row r="10" spans="1:25" ht="20.399999999999999" customHeight="1" x14ac:dyDescent="0.25">
      <c r="A10" s="13" t="s">
        <v>117</v>
      </c>
      <c r="B10" s="18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18"/>
      <c r="Y10" s="66">
        <v>1.25</v>
      </c>
    </row>
    <row r="11" spans="1:25" ht="20.399999999999999" customHeight="1" x14ac:dyDescent="0.25">
      <c r="A11" s="12" t="s">
        <v>118</v>
      </c>
      <c r="B11" s="18"/>
      <c r="C11" s="26" t="s">
        <v>52</v>
      </c>
      <c r="D11" s="20"/>
      <c r="E11" s="20"/>
      <c r="F11" s="20"/>
      <c r="G11" s="20"/>
      <c r="H11" s="20"/>
      <c r="I11" s="20"/>
      <c r="J11" s="20"/>
      <c r="K11" s="20"/>
      <c r="L11" s="20"/>
      <c r="M11" s="18"/>
      <c r="Y11" s="66">
        <v>1.5</v>
      </c>
    </row>
    <row r="12" spans="1:25" ht="20.399999999999999" customHeight="1" thickBot="1" x14ac:dyDescent="0.3">
      <c r="A12" s="56" t="s">
        <v>147</v>
      </c>
      <c r="B12" s="18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18"/>
    </row>
    <row r="13" spans="1:25" ht="20.399999999999999" customHeight="1" x14ac:dyDescent="0.25">
      <c r="B13" s="18"/>
      <c r="C13" s="25" t="s">
        <v>54</v>
      </c>
      <c r="D13" s="29" t="s">
        <v>137</v>
      </c>
      <c r="E13" s="27"/>
      <c r="F13" s="38" t="s">
        <v>123</v>
      </c>
      <c r="G13" s="20"/>
      <c r="H13" s="20"/>
      <c r="I13" s="20"/>
      <c r="J13" s="20"/>
      <c r="K13" s="20"/>
      <c r="L13" s="20"/>
      <c r="M13" s="18"/>
    </row>
    <row r="14" spans="1:25" ht="20.399999999999999" customHeight="1" x14ac:dyDescent="0.25">
      <c r="B14" s="18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18"/>
    </row>
    <row r="15" spans="1:25" ht="20.399999999999999" customHeight="1" x14ac:dyDescent="0.25">
      <c r="B15" s="18"/>
      <c r="C15" s="26" t="s">
        <v>55</v>
      </c>
      <c r="D15" s="20"/>
      <c r="E15" s="20"/>
      <c r="F15" s="20"/>
      <c r="G15" s="20"/>
      <c r="H15" s="20"/>
      <c r="I15" s="20"/>
      <c r="J15" s="20"/>
      <c r="K15" s="20"/>
      <c r="L15" s="20"/>
      <c r="M15" s="18"/>
    </row>
    <row r="16" spans="1:25" ht="20.399999999999999" customHeight="1" x14ac:dyDescent="0.25">
      <c r="B16" s="18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18"/>
    </row>
    <row r="17" spans="2:13" ht="20.399999999999999" customHeight="1" x14ac:dyDescent="0.25">
      <c r="B17" s="18"/>
      <c r="C17" s="25" t="s">
        <v>56</v>
      </c>
      <c r="D17" s="67">
        <v>1.25</v>
      </c>
      <c r="E17" s="20"/>
      <c r="F17" s="20" t="s">
        <v>124</v>
      </c>
      <c r="G17" s="20"/>
      <c r="H17" s="20"/>
      <c r="I17" s="20"/>
      <c r="J17" s="20"/>
      <c r="K17" s="20"/>
      <c r="L17" s="20"/>
      <c r="M17" s="18"/>
    </row>
    <row r="18" spans="2:13" ht="20.399999999999999" customHeight="1" x14ac:dyDescent="0.25">
      <c r="B18" s="18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18"/>
    </row>
    <row r="19" spans="2:13" ht="20.399999999999999" customHeight="1" x14ac:dyDescent="0.25">
      <c r="B19" s="18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18"/>
    </row>
  </sheetData>
  <mergeCells count="11">
    <mergeCell ref="D8:F8"/>
    <mergeCell ref="D9:F9"/>
    <mergeCell ref="H8:I8"/>
    <mergeCell ref="H9:I9"/>
    <mergeCell ref="D2:K2"/>
    <mergeCell ref="D3:F3"/>
    <mergeCell ref="H3:I3"/>
    <mergeCell ref="D4:F4"/>
    <mergeCell ref="H4:I4"/>
    <mergeCell ref="D5:F5"/>
    <mergeCell ref="H5:I5"/>
  </mergeCells>
  <dataValidations count="2">
    <dataValidation type="list" allowBlank="1" showInputMessage="1" showErrorMessage="1" promptTitle="Risk Category" prompt="Tabla 1.5-1" sqref="D13">
      <formula1>RiskCategory</formula1>
    </dataValidation>
    <dataValidation type="list" allowBlank="1" showInputMessage="1" showErrorMessage="1" promptTitle=" Ie" prompt="Tabla 1.5-2" sqref="D17">
      <formula1>Ie</formula1>
    </dataValidation>
  </dataValidations>
  <hyperlinks>
    <hyperlink ref="A3" location="NOTAS!C1" display="A- NOTAS"/>
    <hyperlink ref="A4" location="REVISIONES!C1" display="REVISIONES"/>
    <hyperlink ref="A5" location="INICIO!D2" display="INICIO"/>
    <hyperlink ref="A6" location="EE!A1" display="2. ESPECTRO (SIN MODIFICAR)"/>
    <hyperlink ref="A7" location="EDM_L!A1" display="4. ESPECTRO DE DISEÑO MOD. LONG"/>
    <hyperlink ref="A8" location="EDM_T!C2" display="5. ESPECTRO DE DISEÑO MOD. TRANS"/>
    <hyperlink ref="A9" location="EDM_V!A1" display="5. CARGA SISMICA (VERTICAL)"/>
    <hyperlink ref="A10" location="CB!A1" display="6. CORTANTE BASAL"/>
    <hyperlink ref="A11" location="DESPLAZ.!A1" display="7. DESPLAZAMIENTOS"/>
    <hyperlink ref="A12" location="FLUJOGRAMA!A1" display="8. FLUJOGRAMA"/>
  </hyperlinks>
  <pageMargins left="0.7" right="0.7" top="0.75" bottom="0.75" header="0.3" footer="0.3"/>
  <pageSetup paperSize="11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5363" r:id="rId4" name="CommandButton1">
          <controlPr defaultSize="0" print="0" autoLine="0" autoPict="0" r:id="rId5">
            <anchor moveWithCells="1">
              <from>
                <xdr:col>0</xdr:col>
                <xdr:colOff>350520</xdr:colOff>
                <xdr:row>16</xdr:row>
                <xdr:rowOff>0</xdr:rowOff>
              </from>
              <to>
                <xdr:col>0</xdr:col>
                <xdr:colOff>2727960</xdr:colOff>
                <xdr:row>17</xdr:row>
                <xdr:rowOff>144780</xdr:rowOff>
              </to>
            </anchor>
          </controlPr>
        </control>
      </mc:Choice>
      <mc:Fallback>
        <control shapeId="15363" r:id="rId4" name="CommandButton1"/>
      </mc:Fallback>
    </mc:AlternateContent>
    <mc:AlternateContent xmlns:mc="http://schemas.openxmlformats.org/markup-compatibility/2006">
      <mc:Choice Requires="x14">
        <control shapeId="15364" r:id="rId6" name="CommandButton2">
          <controlPr defaultSize="0" print="0" autoLine="0" autoPict="0" r:id="rId7">
            <anchor moveWithCells="1">
              <from>
                <xdr:col>0</xdr:col>
                <xdr:colOff>365760</xdr:colOff>
                <xdr:row>18</xdr:row>
                <xdr:rowOff>175260</xdr:rowOff>
              </from>
              <to>
                <xdr:col>0</xdr:col>
                <xdr:colOff>2689860</xdr:colOff>
                <xdr:row>20</xdr:row>
                <xdr:rowOff>83820</xdr:rowOff>
              </to>
            </anchor>
          </controlPr>
        </control>
      </mc:Choice>
      <mc:Fallback>
        <control shapeId="15364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8" tint="0.39997558519241921"/>
  </sheetPr>
  <dimension ref="A1:Y505"/>
  <sheetViews>
    <sheetView showGridLines="0" zoomScaleNormal="100" zoomScaleSheetLayoutView="80" workbookViewId="0">
      <selection activeCell="K18" sqref="K18"/>
    </sheetView>
  </sheetViews>
  <sheetFormatPr defaultColWidth="9.109375" defaultRowHeight="13.2" x14ac:dyDescent="0.25"/>
  <cols>
    <col min="1" max="1" width="44.6640625" style="1" customWidth="1"/>
    <col min="2" max="2" width="4.109375" style="1" customWidth="1"/>
    <col min="3" max="3" width="3.88671875" style="1" customWidth="1"/>
    <col min="4" max="4" width="13.88671875" style="1" customWidth="1"/>
    <col min="5" max="5" width="13.5546875" style="1" customWidth="1"/>
    <col min="6" max="6" width="4.44140625" style="1" customWidth="1"/>
    <col min="7" max="7" width="9.109375" style="1"/>
    <col min="8" max="8" width="22" style="1" bestFit="1" customWidth="1"/>
    <col min="9" max="9" width="15.5546875" style="1" customWidth="1"/>
    <col min="10" max="13" width="9.109375" style="1"/>
    <col min="14" max="14" width="9.109375" style="15"/>
    <col min="15" max="17" width="9.109375" style="15" hidden="1" customWidth="1"/>
    <col min="18" max="18" width="10.109375" style="15" hidden="1" customWidth="1"/>
    <col min="19" max="19" width="9.109375" style="15"/>
    <col min="20" max="24" width="9.109375" style="1"/>
    <col min="25" max="25" width="9.109375" style="1" customWidth="1"/>
    <col min="26" max="16384" width="9.109375" style="1"/>
  </cols>
  <sheetData>
    <row r="1" spans="1:25" ht="13.8" thickBot="1" x14ac:dyDescent="0.3"/>
    <row r="2" spans="1:25" ht="27.75" customHeight="1" thickBot="1" x14ac:dyDescent="0.3">
      <c r="A2" s="10" t="s">
        <v>22</v>
      </c>
      <c r="D2" s="30" t="s">
        <v>57</v>
      </c>
      <c r="N2" s="30" t="s">
        <v>72</v>
      </c>
      <c r="O2" s="30"/>
      <c r="P2" s="30"/>
      <c r="Q2" s="30"/>
      <c r="R2" s="30"/>
    </row>
    <row r="3" spans="1:25" s="5" customFormat="1" ht="20.399999999999999" customHeight="1" x14ac:dyDescent="0.25">
      <c r="A3" s="11" t="s">
        <v>41</v>
      </c>
      <c r="D3" s="28"/>
      <c r="E3" s="40"/>
      <c r="H3" s="28"/>
      <c r="I3" s="40"/>
      <c r="N3" s="30"/>
      <c r="O3" s="30"/>
      <c r="P3" s="30"/>
      <c r="Q3" s="30"/>
      <c r="R3" s="30"/>
      <c r="S3" s="39"/>
      <c r="T3" s="39"/>
      <c r="U3" s="39"/>
      <c r="V3" s="39"/>
    </row>
    <row r="4" spans="1:25" ht="20.399999999999999" customHeight="1" x14ac:dyDescent="0.25">
      <c r="A4" s="12" t="s">
        <v>42</v>
      </c>
      <c r="D4" s="24" t="s">
        <v>58</v>
      </c>
      <c r="E4" s="31" t="s">
        <v>131</v>
      </c>
      <c r="G4" s="38" t="s">
        <v>125</v>
      </c>
      <c r="N4" s="32" t="s">
        <v>68</v>
      </c>
      <c r="O4" s="32">
        <v>1</v>
      </c>
      <c r="P4" s="32">
        <v>2</v>
      </c>
      <c r="Q4" s="32">
        <v>3</v>
      </c>
      <c r="R4" s="32">
        <v>4</v>
      </c>
      <c r="S4" s="32" t="s">
        <v>50</v>
      </c>
      <c r="Y4" s="64" t="s">
        <v>133</v>
      </c>
    </row>
    <row r="5" spans="1:25" s="5" customFormat="1" ht="20.399999999999999" customHeight="1" x14ac:dyDescent="0.25">
      <c r="A5" s="12" t="s">
        <v>40</v>
      </c>
      <c r="D5" s="28"/>
      <c r="E5" s="28"/>
      <c r="H5" s="28"/>
      <c r="I5" s="41"/>
      <c r="N5" s="43">
        <v>0</v>
      </c>
      <c r="O5" s="43">
        <f>+$E$18*(0.4+(0.6*N5/$E$21))</f>
        <v>2.0053333333333336E-2</v>
      </c>
      <c r="P5" s="43">
        <f>+$E$18</f>
        <v>5.0133333333333335E-2</v>
      </c>
      <c r="Q5" s="43">
        <f>+IF(N5&gt;0,$E$19/N5,0)</f>
        <v>0</v>
      </c>
      <c r="R5" s="43">
        <f>+IF(N5&gt;0,$E$19*$E$23/(N5*N5),0)</f>
        <v>0</v>
      </c>
      <c r="S5" s="43">
        <f>+IF(N5&lt;$E$21,O5,IF(AND(N5&gt;=$E$21,N5&lt;=$E$22),P5,IF(AND(N5&gt;$E$22,N5&lt;=$E$23),Q5,R5)))</f>
        <v>2.0053333333333336E-2</v>
      </c>
      <c r="Y5" s="65" t="s">
        <v>46</v>
      </c>
    </row>
    <row r="6" spans="1:25" ht="20.399999999999999" customHeight="1" x14ac:dyDescent="0.25">
      <c r="A6" s="12" t="s">
        <v>115</v>
      </c>
      <c r="N6" s="43">
        <v>0.01</v>
      </c>
      <c r="O6" s="43">
        <f t="shared" ref="O6:O69" si="0">+$E$18*(0.4+(0.6*N6/$E$21))</f>
        <v>2.2409600000000002E-2</v>
      </c>
      <c r="P6" s="43">
        <f t="shared" ref="P6:P69" si="1">+$E$18</f>
        <v>5.0133333333333335E-2</v>
      </c>
      <c r="Q6" s="43">
        <f t="shared" ref="Q6:Q69" si="2">+IF(N6&gt;0,$E$19/N6,0)</f>
        <v>3.2</v>
      </c>
      <c r="R6" s="43">
        <f t="shared" ref="R6:R69" si="3">+IF(N6&gt;0,$E$19*$E$23/(N6*N6),0)</f>
        <v>2560</v>
      </c>
      <c r="S6" s="43">
        <f t="shared" ref="S6:S69" si="4">+IF(N6&lt;$E$21,O6,IF(AND(N6&gt;=$E$21,N6&lt;=$E$22),P6,IF(AND(N6&gt;$E$22,N6&lt;=$E$23),Q6,R6)))</f>
        <v>2.2409600000000002E-2</v>
      </c>
      <c r="Y6" s="68" t="s">
        <v>130</v>
      </c>
    </row>
    <row r="7" spans="1:25" ht="20.399999999999999" customHeight="1" x14ac:dyDescent="0.25">
      <c r="A7" s="12" t="s">
        <v>43</v>
      </c>
      <c r="D7" s="30" t="s">
        <v>59</v>
      </c>
      <c r="E7" s="18"/>
      <c r="F7" s="18"/>
      <c r="G7" s="18"/>
      <c r="H7" s="18"/>
      <c r="N7" s="43">
        <f>+N6+0.01</f>
        <v>0.02</v>
      </c>
      <c r="O7" s="43">
        <f t="shared" si="0"/>
        <v>2.4765866666666671E-2</v>
      </c>
      <c r="P7" s="43">
        <f t="shared" si="1"/>
        <v>5.0133333333333335E-2</v>
      </c>
      <c r="Q7" s="43">
        <f t="shared" si="2"/>
        <v>1.6</v>
      </c>
      <c r="R7" s="43">
        <f t="shared" si="3"/>
        <v>640</v>
      </c>
      <c r="S7" s="43">
        <f t="shared" si="4"/>
        <v>2.4765866666666671E-2</v>
      </c>
      <c r="Y7" s="65" t="s">
        <v>73</v>
      </c>
    </row>
    <row r="8" spans="1:25" ht="20.399999999999999" customHeight="1" x14ac:dyDescent="0.25">
      <c r="A8" s="13" t="s">
        <v>44</v>
      </c>
      <c r="D8" s="18"/>
      <c r="E8" s="18"/>
      <c r="F8" s="18"/>
      <c r="G8" s="18"/>
      <c r="H8" s="18"/>
      <c r="N8" s="43">
        <f t="shared" ref="N8:N71" si="5">+N7+0.01</f>
        <v>0.03</v>
      </c>
      <c r="O8" s="43">
        <f t="shared" si="0"/>
        <v>2.7122133333333336E-2</v>
      </c>
      <c r="P8" s="43">
        <f t="shared" si="1"/>
        <v>5.0133333333333335E-2</v>
      </c>
      <c r="Q8" s="43">
        <f t="shared" si="2"/>
        <v>1.0666666666666667</v>
      </c>
      <c r="R8" s="43">
        <f t="shared" si="3"/>
        <v>284.44444444444446</v>
      </c>
      <c r="S8" s="43">
        <f t="shared" si="4"/>
        <v>2.7122133333333336E-2</v>
      </c>
      <c r="Y8" s="65" t="s">
        <v>131</v>
      </c>
    </row>
    <row r="9" spans="1:25" ht="20.399999999999999" customHeight="1" x14ac:dyDescent="0.25">
      <c r="A9" s="13" t="s">
        <v>116</v>
      </c>
      <c r="D9" s="24" t="s">
        <v>65</v>
      </c>
      <c r="E9" s="34">
        <v>4.7E-2</v>
      </c>
      <c r="N9" s="43">
        <f t="shared" si="5"/>
        <v>0.04</v>
      </c>
      <c r="O9" s="43">
        <f t="shared" si="0"/>
        <v>2.9478400000000005E-2</v>
      </c>
      <c r="P9" s="43">
        <f t="shared" si="1"/>
        <v>5.0133333333333335E-2</v>
      </c>
      <c r="Q9" s="43">
        <f t="shared" si="2"/>
        <v>0.8</v>
      </c>
      <c r="R9" s="43">
        <f t="shared" si="3"/>
        <v>160</v>
      </c>
      <c r="S9" s="43">
        <f t="shared" si="4"/>
        <v>2.9478400000000005E-2</v>
      </c>
      <c r="Y9" s="65" t="s">
        <v>132</v>
      </c>
    </row>
    <row r="10" spans="1:25" ht="20.399999999999999" customHeight="1" x14ac:dyDescent="0.25">
      <c r="A10" s="13" t="s">
        <v>117</v>
      </c>
      <c r="D10" s="24" t="s">
        <v>60</v>
      </c>
      <c r="E10" s="34">
        <v>0.02</v>
      </c>
      <c r="N10" s="43">
        <f t="shared" si="5"/>
        <v>0.05</v>
      </c>
      <c r="O10" s="43">
        <f t="shared" si="0"/>
        <v>3.1834666666666671E-2</v>
      </c>
      <c r="P10" s="43">
        <f t="shared" si="1"/>
        <v>5.0133333333333335E-2</v>
      </c>
      <c r="Q10" s="43">
        <f t="shared" si="2"/>
        <v>0.64</v>
      </c>
      <c r="R10" s="43">
        <f t="shared" si="3"/>
        <v>102.39999999999998</v>
      </c>
      <c r="S10" s="43">
        <f t="shared" si="4"/>
        <v>3.1834666666666671E-2</v>
      </c>
    </row>
    <row r="11" spans="1:25" ht="20.399999999999999" customHeight="1" x14ac:dyDescent="0.25">
      <c r="A11" s="12" t="s">
        <v>118</v>
      </c>
      <c r="N11" s="43">
        <f t="shared" si="5"/>
        <v>6.0000000000000005E-2</v>
      </c>
      <c r="O11" s="43">
        <f t="shared" si="0"/>
        <v>3.419093333333334E-2</v>
      </c>
      <c r="P11" s="43">
        <f t="shared" si="1"/>
        <v>5.0133333333333335E-2</v>
      </c>
      <c r="Q11" s="43">
        <f t="shared" si="2"/>
        <v>0.53333333333333333</v>
      </c>
      <c r="R11" s="43">
        <f t="shared" si="3"/>
        <v>71.1111111111111</v>
      </c>
      <c r="S11" s="43">
        <f t="shared" si="4"/>
        <v>3.419093333333334E-2</v>
      </c>
      <c r="Y11" s="65" t="s">
        <v>77</v>
      </c>
    </row>
    <row r="12" spans="1:25" ht="20.399999999999999" customHeight="1" thickBot="1" x14ac:dyDescent="0.3">
      <c r="A12" s="56" t="s">
        <v>147</v>
      </c>
      <c r="D12" s="24" t="s">
        <v>61</v>
      </c>
      <c r="E12" s="34">
        <v>1.6</v>
      </c>
      <c r="G12" s="38" t="s">
        <v>126</v>
      </c>
      <c r="N12" s="43">
        <f t="shared" si="5"/>
        <v>7.0000000000000007E-2</v>
      </c>
      <c r="O12" s="43">
        <f t="shared" si="0"/>
        <v>3.6547200000000009E-2</v>
      </c>
      <c r="P12" s="43">
        <f t="shared" si="1"/>
        <v>5.0133333333333335E-2</v>
      </c>
      <c r="Q12" s="43">
        <f t="shared" si="2"/>
        <v>0.45714285714285713</v>
      </c>
      <c r="R12" s="43">
        <f t="shared" si="3"/>
        <v>52.244897959183668</v>
      </c>
      <c r="S12" s="43">
        <f t="shared" si="4"/>
        <v>3.6547200000000009E-2</v>
      </c>
      <c r="Y12" s="65" t="s">
        <v>46</v>
      </c>
    </row>
    <row r="13" spans="1:25" ht="20.399999999999999" customHeight="1" x14ac:dyDescent="0.25">
      <c r="A13" s="14"/>
      <c r="D13" s="24" t="s">
        <v>62</v>
      </c>
      <c r="E13" s="34">
        <v>2.4</v>
      </c>
      <c r="F13" s="38"/>
      <c r="G13" s="38" t="s">
        <v>127</v>
      </c>
      <c r="H13" s="38"/>
      <c r="I13" s="38"/>
      <c r="N13" s="43">
        <f t="shared" si="5"/>
        <v>0.08</v>
      </c>
      <c r="O13" s="43">
        <f t="shared" si="0"/>
        <v>3.8903466666666671E-2</v>
      </c>
      <c r="P13" s="43">
        <f t="shared" si="1"/>
        <v>5.0133333333333335E-2</v>
      </c>
      <c r="Q13" s="43">
        <f t="shared" si="2"/>
        <v>0.4</v>
      </c>
      <c r="R13" s="43">
        <f t="shared" si="3"/>
        <v>40</v>
      </c>
      <c r="S13" s="43">
        <f t="shared" si="4"/>
        <v>3.8903466666666671E-2</v>
      </c>
      <c r="Y13" s="65" t="s">
        <v>130</v>
      </c>
    </row>
    <row r="14" spans="1:25" ht="20.399999999999999" customHeight="1" x14ac:dyDescent="0.25">
      <c r="A14" s="14"/>
      <c r="D14" s="38"/>
      <c r="E14" s="38"/>
      <c r="F14" s="38"/>
      <c r="G14" s="38"/>
      <c r="H14" s="38"/>
      <c r="I14" s="38"/>
      <c r="N14" s="43">
        <f t="shared" si="5"/>
        <v>0.09</v>
      </c>
      <c r="O14" s="43">
        <f t="shared" si="0"/>
        <v>4.125973333333334E-2</v>
      </c>
      <c r="P14" s="43">
        <f t="shared" si="1"/>
        <v>5.0133333333333335E-2</v>
      </c>
      <c r="Q14" s="43">
        <f t="shared" si="2"/>
        <v>0.35555555555555557</v>
      </c>
      <c r="R14" s="43">
        <f t="shared" si="3"/>
        <v>31.60493827160494</v>
      </c>
      <c r="S14" s="43">
        <f t="shared" si="4"/>
        <v>4.125973333333334E-2</v>
      </c>
      <c r="Y14" s="65" t="s">
        <v>73</v>
      </c>
    </row>
    <row r="15" spans="1:25" ht="19.5" customHeight="1" x14ac:dyDescent="0.25">
      <c r="A15" s="14"/>
      <c r="D15" s="24" t="s">
        <v>63</v>
      </c>
      <c r="E15" s="44">
        <f>+E12*E9</f>
        <v>7.5200000000000003E-2</v>
      </c>
      <c r="F15" s="38"/>
      <c r="G15" s="38"/>
      <c r="H15" s="38"/>
      <c r="I15" s="38"/>
      <c r="N15" s="43">
        <f t="shared" si="5"/>
        <v>9.9999999999999992E-2</v>
      </c>
      <c r="O15" s="43">
        <f t="shared" si="0"/>
        <v>4.3616000000000002E-2</v>
      </c>
      <c r="P15" s="43">
        <f t="shared" si="1"/>
        <v>5.0133333333333335E-2</v>
      </c>
      <c r="Q15" s="43">
        <f t="shared" si="2"/>
        <v>0.32</v>
      </c>
      <c r="R15" s="43">
        <f t="shared" si="3"/>
        <v>25.600000000000005</v>
      </c>
      <c r="S15" s="43">
        <f t="shared" si="4"/>
        <v>4.3616000000000002E-2</v>
      </c>
      <c r="Y15" s="65" t="s">
        <v>131</v>
      </c>
    </row>
    <row r="16" spans="1:25" ht="19.5" customHeight="1" x14ac:dyDescent="0.25">
      <c r="A16" s="14"/>
      <c r="D16" s="24" t="s">
        <v>64</v>
      </c>
      <c r="E16" s="44">
        <f>+E10*E13</f>
        <v>4.8000000000000001E-2</v>
      </c>
      <c r="F16" s="38"/>
      <c r="G16" s="38"/>
      <c r="H16" s="38"/>
      <c r="I16" s="38"/>
      <c r="N16" s="43">
        <f t="shared" si="5"/>
        <v>0.10999999999999999</v>
      </c>
      <c r="O16" s="43">
        <f t="shared" si="0"/>
        <v>4.5972266666666664E-2</v>
      </c>
      <c r="P16" s="43">
        <f t="shared" si="1"/>
        <v>5.0133333333333335E-2</v>
      </c>
      <c r="Q16" s="43">
        <f t="shared" si="2"/>
        <v>0.29090909090909095</v>
      </c>
      <c r="R16" s="43">
        <f t="shared" si="3"/>
        <v>21.157024793388434</v>
      </c>
      <c r="S16" s="43">
        <f t="shared" si="4"/>
        <v>4.5972266666666664E-2</v>
      </c>
    </row>
    <row r="17" spans="1:19" ht="19.5" customHeight="1" x14ac:dyDescent="0.25">
      <c r="A17" s="14"/>
      <c r="D17" s="38"/>
      <c r="E17" s="38"/>
      <c r="F17" s="38"/>
      <c r="G17" s="38"/>
      <c r="H17" s="38"/>
      <c r="I17" s="38"/>
      <c r="N17" s="43">
        <f t="shared" si="5"/>
        <v>0.11999999999999998</v>
      </c>
      <c r="O17" s="43">
        <f t="shared" si="0"/>
        <v>4.8328533333333333E-2</v>
      </c>
      <c r="P17" s="43">
        <f t="shared" si="1"/>
        <v>5.0133333333333335E-2</v>
      </c>
      <c r="Q17" s="43">
        <f t="shared" si="2"/>
        <v>0.26666666666666672</v>
      </c>
      <c r="R17" s="43">
        <f t="shared" si="3"/>
        <v>17.777777777777782</v>
      </c>
      <c r="S17" s="43">
        <f t="shared" si="4"/>
        <v>4.8328533333333333E-2</v>
      </c>
    </row>
    <row r="18" spans="1:19" ht="19.5" customHeight="1" x14ac:dyDescent="0.25">
      <c r="A18" s="14"/>
      <c r="D18" s="24" t="s">
        <v>66</v>
      </c>
      <c r="E18" s="44">
        <f>+E15*(2/3)</f>
        <v>5.0133333333333335E-2</v>
      </c>
      <c r="F18" s="38"/>
      <c r="G18" s="38"/>
      <c r="H18" s="38"/>
      <c r="I18" s="38"/>
      <c r="N18" s="43">
        <f t="shared" si="5"/>
        <v>0.12999999999999998</v>
      </c>
      <c r="O18" s="43">
        <f t="shared" si="0"/>
        <v>5.0684800000000009E-2</v>
      </c>
      <c r="P18" s="43">
        <f t="shared" si="1"/>
        <v>5.0133333333333335E-2</v>
      </c>
      <c r="Q18" s="43">
        <f t="shared" si="2"/>
        <v>0.2461538461538462</v>
      </c>
      <c r="R18" s="43">
        <f t="shared" si="3"/>
        <v>15.147928994082845</v>
      </c>
      <c r="S18" s="43">
        <f t="shared" si="4"/>
        <v>5.0133333333333335E-2</v>
      </c>
    </row>
    <row r="19" spans="1:19" ht="19.5" customHeight="1" x14ac:dyDescent="0.25">
      <c r="A19" s="14"/>
      <c r="D19" s="24" t="s">
        <v>67</v>
      </c>
      <c r="E19" s="44">
        <f>+E16*(2/3)</f>
        <v>3.2000000000000001E-2</v>
      </c>
      <c r="F19" s="38"/>
      <c r="G19" s="38"/>
      <c r="H19" s="38"/>
      <c r="I19" s="38"/>
      <c r="N19" s="43">
        <f t="shared" si="5"/>
        <v>0.13999999999999999</v>
      </c>
      <c r="O19" s="43">
        <f t="shared" si="0"/>
        <v>5.3041066666666671E-2</v>
      </c>
      <c r="P19" s="43">
        <f t="shared" si="1"/>
        <v>5.0133333333333335E-2</v>
      </c>
      <c r="Q19" s="43">
        <f t="shared" si="2"/>
        <v>0.22857142857142859</v>
      </c>
      <c r="R19" s="43">
        <f t="shared" si="3"/>
        <v>13.061224489795922</v>
      </c>
      <c r="S19" s="43">
        <f t="shared" si="4"/>
        <v>5.0133333333333335E-2</v>
      </c>
    </row>
    <row r="20" spans="1:19" ht="19.5" customHeight="1" x14ac:dyDescent="0.25">
      <c r="D20" s="38"/>
      <c r="E20" s="38"/>
      <c r="F20" s="38"/>
      <c r="G20" s="38"/>
      <c r="H20" s="38"/>
      <c r="I20" s="38"/>
      <c r="N20" s="43">
        <f t="shared" si="5"/>
        <v>0.15</v>
      </c>
      <c r="O20" s="43">
        <f t="shared" si="0"/>
        <v>5.5397333333333333E-2</v>
      </c>
      <c r="P20" s="43">
        <f t="shared" si="1"/>
        <v>5.0133333333333335E-2</v>
      </c>
      <c r="Q20" s="43">
        <f t="shared" si="2"/>
        <v>0.21333333333333335</v>
      </c>
      <c r="R20" s="43">
        <f t="shared" si="3"/>
        <v>11.377777777777778</v>
      </c>
      <c r="S20" s="43">
        <f t="shared" si="4"/>
        <v>5.0133333333333335E-2</v>
      </c>
    </row>
    <row r="21" spans="1:19" ht="19.5" customHeight="1" x14ac:dyDescent="0.25">
      <c r="D21" s="24" t="s">
        <v>69</v>
      </c>
      <c r="E21" s="44">
        <f>0.2*E19/E18</f>
        <v>0.1276595744680851</v>
      </c>
      <c r="F21" s="38"/>
      <c r="G21" s="38"/>
      <c r="H21" s="38"/>
      <c r="I21" s="38"/>
      <c r="N21" s="43">
        <f t="shared" si="5"/>
        <v>0.16</v>
      </c>
      <c r="O21" s="43">
        <f t="shared" si="0"/>
        <v>5.7753600000000009E-2</v>
      </c>
      <c r="P21" s="43">
        <f t="shared" si="1"/>
        <v>5.0133333333333335E-2</v>
      </c>
      <c r="Q21" s="43">
        <f t="shared" si="2"/>
        <v>0.2</v>
      </c>
      <c r="R21" s="43">
        <f t="shared" si="3"/>
        <v>10</v>
      </c>
      <c r="S21" s="43">
        <f t="shared" si="4"/>
        <v>5.0133333333333335E-2</v>
      </c>
    </row>
    <row r="22" spans="1:19" ht="19.5" customHeight="1" x14ac:dyDescent="0.25">
      <c r="D22" s="24" t="s">
        <v>70</v>
      </c>
      <c r="E22" s="44">
        <f>+E19/E18</f>
        <v>0.63829787234042556</v>
      </c>
      <c r="F22" s="38"/>
      <c r="G22" s="38"/>
      <c r="H22" s="38"/>
      <c r="I22" s="38"/>
      <c r="N22" s="43">
        <f t="shared" si="5"/>
        <v>0.17</v>
      </c>
      <c r="O22" s="43">
        <f t="shared" si="0"/>
        <v>6.0109866666666685E-2</v>
      </c>
      <c r="P22" s="43">
        <f t="shared" si="1"/>
        <v>5.0133333333333335E-2</v>
      </c>
      <c r="Q22" s="43">
        <f t="shared" si="2"/>
        <v>0.18823529411764706</v>
      </c>
      <c r="R22" s="43">
        <f t="shared" si="3"/>
        <v>8.8581314878892723</v>
      </c>
      <c r="S22" s="43">
        <f t="shared" si="4"/>
        <v>5.0133333333333335E-2</v>
      </c>
    </row>
    <row r="23" spans="1:19" ht="19.5" customHeight="1" x14ac:dyDescent="0.25">
      <c r="D23" s="24" t="s">
        <v>71</v>
      </c>
      <c r="E23" s="34">
        <v>8</v>
      </c>
      <c r="F23" s="38"/>
      <c r="G23" s="38"/>
      <c r="H23" s="38"/>
      <c r="I23" s="38"/>
      <c r="N23" s="43">
        <f t="shared" si="5"/>
        <v>0.18000000000000002</v>
      </c>
      <c r="O23" s="43">
        <f t="shared" si="0"/>
        <v>6.2466133333333347E-2</v>
      </c>
      <c r="P23" s="43">
        <f t="shared" si="1"/>
        <v>5.0133333333333335E-2</v>
      </c>
      <c r="Q23" s="43">
        <f t="shared" si="2"/>
        <v>0.17777777777777776</v>
      </c>
      <c r="R23" s="43">
        <f t="shared" si="3"/>
        <v>7.9012345679012332</v>
      </c>
      <c r="S23" s="43">
        <f t="shared" si="4"/>
        <v>5.0133333333333335E-2</v>
      </c>
    </row>
    <row r="24" spans="1:19" ht="19.5" customHeight="1" x14ac:dyDescent="0.25">
      <c r="D24" s="38"/>
      <c r="E24" s="38"/>
      <c r="F24" s="38"/>
      <c r="G24" s="38"/>
      <c r="H24" s="38"/>
      <c r="I24" s="38"/>
      <c r="N24" s="43">
        <f t="shared" si="5"/>
        <v>0.19000000000000003</v>
      </c>
      <c r="O24" s="43">
        <f t="shared" si="0"/>
        <v>6.4822400000000016E-2</v>
      </c>
      <c r="P24" s="43">
        <f t="shared" si="1"/>
        <v>5.0133333333333335E-2</v>
      </c>
      <c r="Q24" s="43">
        <f t="shared" si="2"/>
        <v>0.16842105263157892</v>
      </c>
      <c r="R24" s="43">
        <f t="shared" si="3"/>
        <v>7.0914127423822686</v>
      </c>
      <c r="S24" s="43">
        <f t="shared" si="4"/>
        <v>5.0133333333333335E-2</v>
      </c>
    </row>
    <row r="25" spans="1:19" ht="19.5" customHeight="1" x14ac:dyDescent="0.25">
      <c r="D25" s="38"/>
      <c r="E25" s="38"/>
      <c r="F25" s="38"/>
      <c r="G25" s="38"/>
      <c r="H25" s="38"/>
      <c r="I25" s="38"/>
      <c r="N25" s="43">
        <f t="shared" si="5"/>
        <v>0.20000000000000004</v>
      </c>
      <c r="O25" s="43">
        <f t="shared" si="0"/>
        <v>6.7178666666666678E-2</v>
      </c>
      <c r="P25" s="43">
        <f t="shared" si="1"/>
        <v>5.0133333333333335E-2</v>
      </c>
      <c r="Q25" s="43">
        <f t="shared" si="2"/>
        <v>0.15999999999999998</v>
      </c>
      <c r="R25" s="43">
        <f t="shared" si="3"/>
        <v>6.3999999999999977</v>
      </c>
      <c r="S25" s="43">
        <f t="shared" si="4"/>
        <v>5.0133333333333335E-2</v>
      </c>
    </row>
    <row r="26" spans="1:19" ht="19.5" customHeight="1" x14ac:dyDescent="0.25">
      <c r="D26" s="38"/>
      <c r="E26" s="38"/>
      <c r="F26" s="38"/>
      <c r="G26" s="38"/>
      <c r="H26" s="38"/>
      <c r="I26" s="38"/>
      <c r="N26" s="43">
        <f t="shared" si="5"/>
        <v>0.21000000000000005</v>
      </c>
      <c r="O26" s="43">
        <f t="shared" si="0"/>
        <v>6.9534933333333354E-2</v>
      </c>
      <c r="P26" s="43">
        <f t="shared" si="1"/>
        <v>5.0133333333333335E-2</v>
      </c>
      <c r="Q26" s="43">
        <f t="shared" si="2"/>
        <v>0.15238095238095234</v>
      </c>
      <c r="R26" s="43">
        <f t="shared" si="3"/>
        <v>5.8049886621315165</v>
      </c>
      <c r="S26" s="43">
        <f t="shared" si="4"/>
        <v>5.0133333333333335E-2</v>
      </c>
    </row>
    <row r="27" spans="1:19" ht="19.5" customHeight="1" x14ac:dyDescent="0.25">
      <c r="D27" s="38"/>
      <c r="E27" s="38"/>
      <c r="F27" s="38"/>
      <c r="G27" s="38"/>
      <c r="H27" s="38"/>
      <c r="I27" s="38"/>
      <c r="N27" s="43">
        <f t="shared" si="5"/>
        <v>0.22000000000000006</v>
      </c>
      <c r="O27" s="43">
        <f t="shared" si="0"/>
        <v>7.1891200000000016E-2</v>
      </c>
      <c r="P27" s="43">
        <f t="shared" si="1"/>
        <v>5.0133333333333335E-2</v>
      </c>
      <c r="Q27" s="43">
        <f t="shared" si="2"/>
        <v>0.14545454545454542</v>
      </c>
      <c r="R27" s="43">
        <f t="shared" si="3"/>
        <v>5.2892561983471049</v>
      </c>
      <c r="S27" s="43">
        <f t="shared" si="4"/>
        <v>5.0133333333333335E-2</v>
      </c>
    </row>
    <row r="28" spans="1:19" ht="19.5" customHeight="1" x14ac:dyDescent="0.25">
      <c r="D28" s="38"/>
      <c r="E28" s="38"/>
      <c r="F28" s="38"/>
      <c r="G28" s="38"/>
      <c r="H28" s="38"/>
      <c r="I28" s="38"/>
      <c r="N28" s="43">
        <f t="shared" si="5"/>
        <v>0.23000000000000007</v>
      </c>
      <c r="O28" s="43">
        <f t="shared" si="0"/>
        <v>7.4247466666666692E-2</v>
      </c>
      <c r="P28" s="43">
        <f t="shared" si="1"/>
        <v>5.0133333333333335E-2</v>
      </c>
      <c r="Q28" s="43">
        <f t="shared" si="2"/>
        <v>0.13913043478260867</v>
      </c>
      <c r="R28" s="43">
        <f t="shared" si="3"/>
        <v>4.8393194706994302</v>
      </c>
      <c r="S28" s="43">
        <f t="shared" si="4"/>
        <v>5.0133333333333335E-2</v>
      </c>
    </row>
    <row r="29" spans="1:19" ht="19.5" customHeight="1" x14ac:dyDescent="0.25">
      <c r="D29" s="38"/>
      <c r="E29" s="38"/>
      <c r="F29" s="38"/>
      <c r="G29" s="38"/>
      <c r="H29" s="38"/>
      <c r="I29" s="38"/>
      <c r="N29" s="43">
        <f t="shared" si="5"/>
        <v>0.24000000000000007</v>
      </c>
      <c r="O29" s="43">
        <f t="shared" si="0"/>
        <v>7.6603733333333354E-2</v>
      </c>
      <c r="P29" s="43">
        <f t="shared" si="1"/>
        <v>5.0133333333333335E-2</v>
      </c>
      <c r="Q29" s="43">
        <f t="shared" si="2"/>
        <v>0.1333333333333333</v>
      </c>
      <c r="R29" s="43">
        <f t="shared" si="3"/>
        <v>4.444444444444442</v>
      </c>
      <c r="S29" s="43">
        <f t="shared" si="4"/>
        <v>5.0133333333333335E-2</v>
      </c>
    </row>
    <row r="30" spans="1:19" ht="19.5" customHeight="1" x14ac:dyDescent="0.25">
      <c r="D30" s="38"/>
      <c r="E30" s="38"/>
      <c r="F30" s="38"/>
      <c r="G30" s="38"/>
      <c r="H30" s="38"/>
      <c r="I30" s="38"/>
      <c r="N30" s="43">
        <f t="shared" si="5"/>
        <v>0.25000000000000006</v>
      </c>
      <c r="O30" s="43">
        <f t="shared" si="0"/>
        <v>7.8960000000000016E-2</v>
      </c>
      <c r="P30" s="43">
        <f t="shared" si="1"/>
        <v>5.0133333333333335E-2</v>
      </c>
      <c r="Q30" s="43">
        <f t="shared" si="2"/>
        <v>0.12799999999999997</v>
      </c>
      <c r="R30" s="43">
        <f t="shared" si="3"/>
        <v>4.0959999999999983</v>
      </c>
      <c r="S30" s="43">
        <f t="shared" si="4"/>
        <v>5.0133333333333335E-2</v>
      </c>
    </row>
    <row r="31" spans="1:19" ht="19.5" customHeight="1" x14ac:dyDescent="0.25">
      <c r="D31" s="38"/>
      <c r="E31" s="38"/>
      <c r="F31" s="38"/>
      <c r="G31" s="38"/>
      <c r="H31" s="38"/>
      <c r="I31" s="38"/>
      <c r="N31" s="43">
        <f t="shared" si="5"/>
        <v>0.26000000000000006</v>
      </c>
      <c r="O31" s="43">
        <f t="shared" si="0"/>
        <v>8.1316266666666692E-2</v>
      </c>
      <c r="P31" s="43">
        <f t="shared" si="1"/>
        <v>5.0133333333333335E-2</v>
      </c>
      <c r="Q31" s="43">
        <f t="shared" si="2"/>
        <v>0.12307692307692304</v>
      </c>
      <c r="R31" s="43">
        <f t="shared" si="3"/>
        <v>3.7869822485207081</v>
      </c>
      <c r="S31" s="43">
        <f t="shared" si="4"/>
        <v>5.0133333333333335E-2</v>
      </c>
    </row>
    <row r="32" spans="1:19" ht="19.5" customHeight="1" x14ac:dyDescent="0.25">
      <c r="D32" s="38"/>
      <c r="E32" s="38"/>
      <c r="F32" s="38"/>
      <c r="G32" s="38"/>
      <c r="H32" s="38"/>
      <c r="I32" s="38"/>
      <c r="N32" s="43">
        <f t="shared" si="5"/>
        <v>0.27000000000000007</v>
      </c>
      <c r="O32" s="43">
        <f t="shared" si="0"/>
        <v>8.3672533333333354E-2</v>
      </c>
      <c r="P32" s="43">
        <f t="shared" si="1"/>
        <v>5.0133333333333335E-2</v>
      </c>
      <c r="Q32" s="43">
        <f t="shared" si="2"/>
        <v>0.1185185185185185</v>
      </c>
      <c r="R32" s="43">
        <f t="shared" si="3"/>
        <v>3.5116598079561028</v>
      </c>
      <c r="S32" s="43">
        <f t="shared" si="4"/>
        <v>5.0133333333333335E-2</v>
      </c>
    </row>
    <row r="33" spans="4:19" ht="19.5" customHeight="1" x14ac:dyDescent="0.25">
      <c r="D33" s="38"/>
      <c r="E33" s="38"/>
      <c r="F33" s="38"/>
      <c r="G33" s="38"/>
      <c r="H33" s="38"/>
      <c r="I33" s="38"/>
      <c r="K33" s="2"/>
      <c r="N33" s="43">
        <f t="shared" si="5"/>
        <v>0.28000000000000008</v>
      </c>
      <c r="O33" s="43">
        <f t="shared" si="0"/>
        <v>8.602880000000003E-2</v>
      </c>
      <c r="P33" s="43">
        <f t="shared" si="1"/>
        <v>5.0133333333333335E-2</v>
      </c>
      <c r="Q33" s="43">
        <f t="shared" si="2"/>
        <v>0.11428571428571425</v>
      </c>
      <c r="R33" s="43">
        <f t="shared" si="3"/>
        <v>3.2653061224489779</v>
      </c>
      <c r="S33" s="43">
        <f t="shared" si="4"/>
        <v>5.0133333333333335E-2</v>
      </c>
    </row>
    <row r="34" spans="4:19" ht="19.5" customHeight="1" x14ac:dyDescent="0.25">
      <c r="D34" s="38"/>
      <c r="E34" s="38"/>
      <c r="F34" s="38"/>
      <c r="G34" s="38"/>
      <c r="H34" s="38"/>
      <c r="I34" s="38"/>
      <c r="N34" s="43">
        <f t="shared" si="5"/>
        <v>0.29000000000000009</v>
      </c>
      <c r="O34" s="43">
        <f t="shared" si="0"/>
        <v>8.8385066666666692E-2</v>
      </c>
      <c r="P34" s="43">
        <f t="shared" si="1"/>
        <v>5.0133333333333335E-2</v>
      </c>
      <c r="Q34" s="43">
        <f t="shared" si="2"/>
        <v>0.11034482758620687</v>
      </c>
      <c r="R34" s="43">
        <f t="shared" si="3"/>
        <v>3.04399524375743</v>
      </c>
      <c r="S34" s="43">
        <f t="shared" si="4"/>
        <v>5.0133333333333335E-2</v>
      </c>
    </row>
    <row r="35" spans="4:19" ht="19.5" customHeight="1" x14ac:dyDescent="0.25">
      <c r="D35" s="38"/>
      <c r="E35" s="38"/>
      <c r="F35" s="38"/>
      <c r="G35" s="38"/>
      <c r="H35" s="38"/>
      <c r="I35" s="38"/>
      <c r="N35" s="43">
        <f t="shared" si="5"/>
        <v>0.3000000000000001</v>
      </c>
      <c r="O35" s="43">
        <f t="shared" si="0"/>
        <v>9.0741333333333368E-2</v>
      </c>
      <c r="P35" s="43">
        <f t="shared" si="1"/>
        <v>5.0133333333333335E-2</v>
      </c>
      <c r="Q35" s="43">
        <f t="shared" si="2"/>
        <v>0.10666666666666663</v>
      </c>
      <c r="R35" s="43">
        <f t="shared" si="3"/>
        <v>2.8444444444444423</v>
      </c>
      <c r="S35" s="43">
        <f t="shared" si="4"/>
        <v>5.0133333333333335E-2</v>
      </c>
    </row>
    <row r="36" spans="4:19" ht="19.5" customHeight="1" x14ac:dyDescent="0.25">
      <c r="D36" s="38"/>
      <c r="E36" s="38"/>
      <c r="F36" s="38"/>
      <c r="G36" s="38"/>
      <c r="H36" s="38"/>
      <c r="I36" s="38"/>
      <c r="N36" s="43">
        <f t="shared" si="5"/>
        <v>0.31000000000000011</v>
      </c>
      <c r="O36" s="43">
        <f t="shared" si="0"/>
        <v>9.309760000000003E-2</v>
      </c>
      <c r="P36" s="43">
        <f t="shared" si="1"/>
        <v>5.0133333333333335E-2</v>
      </c>
      <c r="Q36" s="43">
        <f t="shared" si="2"/>
        <v>0.10322580645161288</v>
      </c>
      <c r="R36" s="43">
        <f t="shared" si="3"/>
        <v>2.6638917793964598</v>
      </c>
      <c r="S36" s="43">
        <f t="shared" si="4"/>
        <v>5.0133333333333335E-2</v>
      </c>
    </row>
    <row r="37" spans="4:19" ht="19.5" customHeight="1" x14ac:dyDescent="0.25">
      <c r="D37" s="38"/>
      <c r="E37" s="38"/>
      <c r="F37" s="38"/>
      <c r="G37" s="38"/>
      <c r="H37" s="38"/>
      <c r="I37" s="38"/>
      <c r="N37" s="43">
        <f t="shared" si="5"/>
        <v>0.32000000000000012</v>
      </c>
      <c r="O37" s="43">
        <f t="shared" si="0"/>
        <v>9.5453866666666706E-2</v>
      </c>
      <c r="P37" s="43">
        <f t="shared" si="1"/>
        <v>5.0133333333333335E-2</v>
      </c>
      <c r="Q37" s="43">
        <f t="shared" si="2"/>
        <v>9.9999999999999964E-2</v>
      </c>
      <c r="R37" s="43">
        <f t="shared" si="3"/>
        <v>2.4999999999999982</v>
      </c>
      <c r="S37" s="43">
        <f t="shared" si="4"/>
        <v>5.0133333333333335E-2</v>
      </c>
    </row>
    <row r="38" spans="4:19" ht="19.5" customHeight="1" x14ac:dyDescent="0.25">
      <c r="D38" s="38"/>
      <c r="E38" s="38"/>
      <c r="F38" s="38"/>
      <c r="G38" s="38"/>
      <c r="H38" s="38"/>
      <c r="I38" s="38"/>
      <c r="N38" s="43">
        <f t="shared" si="5"/>
        <v>0.33000000000000013</v>
      </c>
      <c r="O38" s="43">
        <f t="shared" si="0"/>
        <v>9.7810133333333368E-2</v>
      </c>
      <c r="P38" s="43">
        <f t="shared" si="1"/>
        <v>5.0133333333333335E-2</v>
      </c>
      <c r="Q38" s="43">
        <f t="shared" si="2"/>
        <v>9.6969696969696928E-2</v>
      </c>
      <c r="R38" s="43">
        <f t="shared" si="3"/>
        <v>2.3507805325987126</v>
      </c>
      <c r="S38" s="43">
        <f t="shared" si="4"/>
        <v>5.0133333333333335E-2</v>
      </c>
    </row>
    <row r="39" spans="4:19" ht="19.5" customHeight="1" x14ac:dyDescent="0.25">
      <c r="N39" s="43">
        <f t="shared" si="5"/>
        <v>0.34000000000000014</v>
      </c>
      <c r="O39" s="43">
        <f t="shared" si="0"/>
        <v>0.10016640000000003</v>
      </c>
      <c r="P39" s="43">
        <f t="shared" si="1"/>
        <v>5.0133333333333335E-2</v>
      </c>
      <c r="Q39" s="43">
        <f t="shared" si="2"/>
        <v>9.41176470588235E-2</v>
      </c>
      <c r="R39" s="43">
        <f t="shared" si="3"/>
        <v>2.2145328719723167</v>
      </c>
      <c r="S39" s="43">
        <f t="shared" si="4"/>
        <v>5.0133333333333335E-2</v>
      </c>
    </row>
    <row r="40" spans="4:19" ht="19.5" customHeight="1" x14ac:dyDescent="0.25">
      <c r="N40" s="43">
        <f t="shared" si="5"/>
        <v>0.35000000000000014</v>
      </c>
      <c r="O40" s="43">
        <f t="shared" si="0"/>
        <v>0.10252266666666671</v>
      </c>
      <c r="P40" s="43">
        <f t="shared" si="1"/>
        <v>5.0133333333333335E-2</v>
      </c>
      <c r="Q40" s="43">
        <f t="shared" si="2"/>
        <v>9.1428571428571387E-2</v>
      </c>
      <c r="R40" s="43">
        <f t="shared" si="3"/>
        <v>2.0897959183673454</v>
      </c>
      <c r="S40" s="43">
        <f t="shared" si="4"/>
        <v>5.0133333333333335E-2</v>
      </c>
    </row>
    <row r="41" spans="4:19" ht="19.5" customHeight="1" x14ac:dyDescent="0.25">
      <c r="N41" s="43">
        <f t="shared" si="5"/>
        <v>0.36000000000000015</v>
      </c>
      <c r="O41" s="43">
        <f t="shared" si="0"/>
        <v>0.10487893333333338</v>
      </c>
      <c r="P41" s="43">
        <f t="shared" si="1"/>
        <v>5.0133333333333335E-2</v>
      </c>
      <c r="Q41" s="43">
        <f t="shared" si="2"/>
        <v>8.8888888888888851E-2</v>
      </c>
      <c r="R41" s="43">
        <f t="shared" si="3"/>
        <v>1.9753086419753072</v>
      </c>
      <c r="S41" s="43">
        <f t="shared" si="4"/>
        <v>5.0133333333333335E-2</v>
      </c>
    </row>
    <row r="42" spans="4:19" ht="19.5" customHeight="1" x14ac:dyDescent="0.25">
      <c r="N42" s="43">
        <f t="shared" si="5"/>
        <v>0.37000000000000016</v>
      </c>
      <c r="O42" s="43">
        <f t="shared" si="0"/>
        <v>0.10723520000000004</v>
      </c>
      <c r="P42" s="43">
        <f t="shared" si="1"/>
        <v>5.0133333333333335E-2</v>
      </c>
      <c r="Q42" s="43">
        <f t="shared" si="2"/>
        <v>8.648648648648645E-2</v>
      </c>
      <c r="R42" s="43">
        <f t="shared" si="3"/>
        <v>1.8699780861943007</v>
      </c>
      <c r="S42" s="43">
        <f t="shared" si="4"/>
        <v>5.0133333333333335E-2</v>
      </c>
    </row>
    <row r="43" spans="4:19" ht="19.5" customHeight="1" x14ac:dyDescent="0.25">
      <c r="N43" s="43">
        <f t="shared" si="5"/>
        <v>0.38000000000000017</v>
      </c>
      <c r="O43" s="43">
        <f t="shared" si="0"/>
        <v>0.10959146666666671</v>
      </c>
      <c r="P43" s="43">
        <f t="shared" si="1"/>
        <v>5.0133333333333335E-2</v>
      </c>
      <c r="Q43" s="43">
        <f t="shared" si="2"/>
        <v>8.4210526315789444E-2</v>
      </c>
      <c r="R43" s="43">
        <f t="shared" si="3"/>
        <v>1.7728531855955663</v>
      </c>
      <c r="S43" s="43">
        <f t="shared" si="4"/>
        <v>5.0133333333333335E-2</v>
      </c>
    </row>
    <row r="44" spans="4:19" ht="19.5" customHeight="1" x14ac:dyDescent="0.25">
      <c r="N44" s="43">
        <f t="shared" si="5"/>
        <v>0.39000000000000018</v>
      </c>
      <c r="O44" s="43">
        <f t="shared" si="0"/>
        <v>0.11194773333333338</v>
      </c>
      <c r="P44" s="43">
        <f t="shared" si="1"/>
        <v>5.0133333333333335E-2</v>
      </c>
      <c r="Q44" s="43">
        <f t="shared" si="2"/>
        <v>8.205128205128201E-2</v>
      </c>
      <c r="R44" s="43">
        <f t="shared" si="3"/>
        <v>1.6831032215647583</v>
      </c>
      <c r="S44" s="43">
        <f t="shared" si="4"/>
        <v>5.0133333333333335E-2</v>
      </c>
    </row>
    <row r="45" spans="4:19" ht="19.5" customHeight="1" x14ac:dyDescent="0.25">
      <c r="N45" s="43">
        <f t="shared" si="5"/>
        <v>0.40000000000000019</v>
      </c>
      <c r="O45" s="43">
        <f t="shared" si="0"/>
        <v>0.11430400000000006</v>
      </c>
      <c r="P45" s="43">
        <f t="shared" si="1"/>
        <v>5.0133333333333335E-2</v>
      </c>
      <c r="Q45" s="43">
        <f t="shared" si="2"/>
        <v>7.999999999999996E-2</v>
      </c>
      <c r="R45" s="43">
        <f t="shared" si="3"/>
        <v>1.5999999999999985</v>
      </c>
      <c r="S45" s="43">
        <f t="shared" si="4"/>
        <v>5.0133333333333335E-2</v>
      </c>
    </row>
    <row r="46" spans="4:19" ht="19.5" customHeight="1" x14ac:dyDescent="0.25">
      <c r="D46" s="30" t="s">
        <v>119</v>
      </c>
      <c r="N46" s="43">
        <f t="shared" si="5"/>
        <v>0.4100000000000002</v>
      </c>
      <c r="O46" s="43">
        <f t="shared" si="0"/>
        <v>0.11666026666666672</v>
      </c>
      <c r="P46" s="43">
        <f t="shared" si="1"/>
        <v>5.0133333333333335E-2</v>
      </c>
      <c r="Q46" s="43">
        <f t="shared" si="2"/>
        <v>7.8048780487804836E-2</v>
      </c>
      <c r="R46" s="43">
        <f t="shared" si="3"/>
        <v>1.5229030339083864</v>
      </c>
      <c r="S46" s="43">
        <f t="shared" si="4"/>
        <v>5.0133333333333335E-2</v>
      </c>
    </row>
    <row r="47" spans="4:19" ht="19.5" customHeight="1" x14ac:dyDescent="0.25">
      <c r="D47" s="28"/>
      <c r="E47" s="40"/>
      <c r="N47" s="43">
        <f t="shared" si="5"/>
        <v>0.42000000000000021</v>
      </c>
      <c r="O47" s="43">
        <f t="shared" si="0"/>
        <v>0.11901653333333338</v>
      </c>
      <c r="P47" s="43">
        <f t="shared" si="1"/>
        <v>5.0133333333333335E-2</v>
      </c>
      <c r="Q47" s="43">
        <f t="shared" si="2"/>
        <v>7.6190476190476156E-2</v>
      </c>
      <c r="R47" s="43">
        <f t="shared" si="3"/>
        <v>1.4512471655328785</v>
      </c>
      <c r="S47" s="43">
        <f t="shared" si="4"/>
        <v>5.0133333333333335E-2</v>
      </c>
    </row>
    <row r="48" spans="4:19" ht="19.5" customHeight="1" x14ac:dyDescent="0.25">
      <c r="D48" s="24" t="s">
        <v>77</v>
      </c>
      <c r="E48" s="46" t="s">
        <v>131</v>
      </c>
      <c r="G48" s="38" t="s">
        <v>128</v>
      </c>
      <c r="N48" s="43">
        <f t="shared" si="5"/>
        <v>0.43000000000000022</v>
      </c>
      <c r="O48" s="43">
        <f t="shared" si="0"/>
        <v>0.12137280000000006</v>
      </c>
      <c r="P48" s="43">
        <f t="shared" si="1"/>
        <v>5.0133333333333335E-2</v>
      </c>
      <c r="Q48" s="43">
        <f t="shared" si="2"/>
        <v>7.4418604651162762E-2</v>
      </c>
      <c r="R48" s="43">
        <f t="shared" si="3"/>
        <v>1.3845321795565158</v>
      </c>
      <c r="S48" s="43">
        <f t="shared" si="4"/>
        <v>5.0133333333333335E-2</v>
      </c>
    </row>
    <row r="49" spans="14:19" ht="19.5" customHeight="1" x14ac:dyDescent="0.25">
      <c r="N49" s="43">
        <f t="shared" si="5"/>
        <v>0.44000000000000022</v>
      </c>
      <c r="O49" s="43">
        <f t="shared" si="0"/>
        <v>0.12372906666666672</v>
      </c>
      <c r="P49" s="43">
        <f t="shared" si="1"/>
        <v>5.0133333333333335E-2</v>
      </c>
      <c r="Q49" s="43">
        <f t="shared" si="2"/>
        <v>7.2727272727272696E-2</v>
      </c>
      <c r="R49" s="43">
        <f t="shared" si="3"/>
        <v>1.3223140495867756</v>
      </c>
      <c r="S49" s="43">
        <f t="shared" si="4"/>
        <v>5.0133333333333335E-2</v>
      </c>
    </row>
    <row r="50" spans="14:19" ht="19.5" customHeight="1" x14ac:dyDescent="0.25">
      <c r="N50" s="43">
        <f t="shared" si="5"/>
        <v>0.45000000000000023</v>
      </c>
      <c r="O50" s="43">
        <f t="shared" si="0"/>
        <v>0.12608533333333338</v>
      </c>
      <c r="P50" s="43">
        <f t="shared" si="1"/>
        <v>5.0133333333333335E-2</v>
      </c>
      <c r="Q50" s="43">
        <f t="shared" si="2"/>
        <v>7.1111111111111069E-2</v>
      </c>
      <c r="R50" s="43">
        <f t="shared" si="3"/>
        <v>1.2641975308641962</v>
      </c>
      <c r="S50" s="43">
        <f t="shared" si="4"/>
        <v>5.0133333333333335E-2</v>
      </c>
    </row>
    <row r="51" spans="14:19" ht="19.5" customHeight="1" x14ac:dyDescent="0.25">
      <c r="N51" s="43">
        <f t="shared" si="5"/>
        <v>0.46000000000000024</v>
      </c>
      <c r="O51" s="43">
        <f t="shared" si="0"/>
        <v>0.12844160000000007</v>
      </c>
      <c r="P51" s="43">
        <f t="shared" si="1"/>
        <v>5.0133333333333335E-2</v>
      </c>
      <c r="Q51" s="43">
        <f t="shared" si="2"/>
        <v>6.9565217391304307E-2</v>
      </c>
      <c r="R51" s="43">
        <f t="shared" si="3"/>
        <v>1.2098298676748569</v>
      </c>
      <c r="S51" s="43">
        <f t="shared" si="4"/>
        <v>5.0133333333333335E-2</v>
      </c>
    </row>
    <row r="52" spans="14:19" ht="19.5" customHeight="1" x14ac:dyDescent="0.25">
      <c r="N52" s="43">
        <f t="shared" si="5"/>
        <v>0.47000000000000025</v>
      </c>
      <c r="O52" s="43">
        <f t="shared" si="0"/>
        <v>0.13079786666666673</v>
      </c>
      <c r="P52" s="43">
        <f t="shared" si="1"/>
        <v>5.0133333333333335E-2</v>
      </c>
      <c r="Q52" s="43">
        <f t="shared" si="2"/>
        <v>6.8085106382978683E-2</v>
      </c>
      <c r="R52" s="43">
        <f t="shared" si="3"/>
        <v>1.1588954277953813</v>
      </c>
      <c r="S52" s="43">
        <f t="shared" si="4"/>
        <v>5.0133333333333335E-2</v>
      </c>
    </row>
    <row r="53" spans="14:19" ht="19.5" customHeight="1" x14ac:dyDescent="0.25">
      <c r="N53" s="43">
        <f t="shared" si="5"/>
        <v>0.48000000000000026</v>
      </c>
      <c r="O53" s="43">
        <f t="shared" si="0"/>
        <v>0.1331541333333334</v>
      </c>
      <c r="P53" s="43">
        <f t="shared" si="1"/>
        <v>5.0133333333333335E-2</v>
      </c>
      <c r="Q53" s="43">
        <f t="shared" si="2"/>
        <v>6.6666666666666638E-2</v>
      </c>
      <c r="R53" s="43">
        <f t="shared" si="3"/>
        <v>1.1111111111111101</v>
      </c>
      <c r="S53" s="43">
        <f t="shared" si="4"/>
        <v>5.0133333333333335E-2</v>
      </c>
    </row>
    <row r="54" spans="14:19" ht="19.5" customHeight="1" x14ac:dyDescent="0.25">
      <c r="N54" s="43">
        <f t="shared" si="5"/>
        <v>0.49000000000000027</v>
      </c>
      <c r="O54" s="43">
        <f t="shared" si="0"/>
        <v>0.13551040000000006</v>
      </c>
      <c r="P54" s="43">
        <f t="shared" si="1"/>
        <v>5.0133333333333335E-2</v>
      </c>
      <c r="Q54" s="43">
        <f t="shared" si="2"/>
        <v>6.5306122448979556E-2</v>
      </c>
      <c r="R54" s="43">
        <f t="shared" si="3"/>
        <v>1.066222407330278</v>
      </c>
      <c r="S54" s="43">
        <f t="shared" si="4"/>
        <v>5.0133333333333335E-2</v>
      </c>
    </row>
    <row r="55" spans="14:19" ht="19.5" customHeight="1" x14ac:dyDescent="0.25">
      <c r="N55" s="43">
        <f t="shared" si="5"/>
        <v>0.50000000000000022</v>
      </c>
      <c r="O55" s="43">
        <f t="shared" si="0"/>
        <v>0.13786666666666672</v>
      </c>
      <c r="P55" s="43">
        <f t="shared" si="1"/>
        <v>5.0133333333333335E-2</v>
      </c>
      <c r="Q55" s="43">
        <f t="shared" si="2"/>
        <v>6.3999999999999974E-2</v>
      </c>
      <c r="R55" s="43">
        <f t="shared" si="3"/>
        <v>1.0239999999999991</v>
      </c>
      <c r="S55" s="43">
        <f t="shared" si="4"/>
        <v>5.0133333333333335E-2</v>
      </c>
    </row>
    <row r="56" spans="14:19" ht="19.5" customHeight="1" x14ac:dyDescent="0.25">
      <c r="N56" s="43">
        <f t="shared" si="5"/>
        <v>0.51000000000000023</v>
      </c>
      <c r="O56" s="43">
        <f t="shared" si="0"/>
        <v>0.14022293333333338</v>
      </c>
      <c r="P56" s="43">
        <f t="shared" si="1"/>
        <v>5.0133333333333335E-2</v>
      </c>
      <c r="Q56" s="43">
        <f t="shared" si="2"/>
        <v>6.2745098039215658E-2</v>
      </c>
      <c r="R56" s="43">
        <f t="shared" si="3"/>
        <v>0.98423683198769618</v>
      </c>
      <c r="S56" s="43">
        <f t="shared" si="4"/>
        <v>5.0133333333333335E-2</v>
      </c>
    </row>
    <row r="57" spans="14:19" ht="19.5" customHeight="1" x14ac:dyDescent="0.25">
      <c r="N57" s="43">
        <f t="shared" si="5"/>
        <v>0.52000000000000024</v>
      </c>
      <c r="O57" s="43">
        <f t="shared" si="0"/>
        <v>0.14257920000000004</v>
      </c>
      <c r="P57" s="43">
        <f t="shared" si="1"/>
        <v>5.0133333333333335E-2</v>
      </c>
      <c r="Q57" s="43">
        <f t="shared" si="2"/>
        <v>6.1538461538461514E-2</v>
      </c>
      <c r="R57" s="43">
        <f t="shared" si="3"/>
        <v>0.94674556213017669</v>
      </c>
      <c r="S57" s="43">
        <f t="shared" si="4"/>
        <v>5.0133333333333335E-2</v>
      </c>
    </row>
    <row r="58" spans="14:19" ht="19.5" customHeight="1" x14ac:dyDescent="0.25">
      <c r="N58" s="43">
        <f t="shared" si="5"/>
        <v>0.53000000000000025</v>
      </c>
      <c r="O58" s="43">
        <f t="shared" si="0"/>
        <v>0.14493546666666671</v>
      </c>
      <c r="P58" s="43">
        <f t="shared" si="1"/>
        <v>5.0133333333333335E-2</v>
      </c>
      <c r="Q58" s="43">
        <f t="shared" si="2"/>
        <v>6.037735849056601E-2</v>
      </c>
      <c r="R58" s="43">
        <f t="shared" si="3"/>
        <v>0.91135635457458086</v>
      </c>
      <c r="S58" s="43">
        <f t="shared" si="4"/>
        <v>5.0133333333333335E-2</v>
      </c>
    </row>
    <row r="59" spans="14:19" ht="19.5" customHeight="1" x14ac:dyDescent="0.25">
      <c r="N59" s="43">
        <f t="shared" si="5"/>
        <v>0.54000000000000026</v>
      </c>
      <c r="O59" s="43">
        <f t="shared" si="0"/>
        <v>0.1472917333333334</v>
      </c>
      <c r="P59" s="43">
        <f t="shared" si="1"/>
        <v>5.0133333333333335E-2</v>
      </c>
      <c r="Q59" s="43">
        <f t="shared" si="2"/>
        <v>5.9259259259259234E-2</v>
      </c>
      <c r="R59" s="43">
        <f t="shared" si="3"/>
        <v>0.87791495198902514</v>
      </c>
      <c r="S59" s="43">
        <f t="shared" si="4"/>
        <v>5.0133333333333335E-2</v>
      </c>
    </row>
    <row r="60" spans="14:19" ht="19.5" customHeight="1" x14ac:dyDescent="0.25">
      <c r="N60" s="43">
        <f t="shared" si="5"/>
        <v>0.55000000000000027</v>
      </c>
      <c r="O60" s="43">
        <f t="shared" si="0"/>
        <v>0.14964800000000006</v>
      </c>
      <c r="P60" s="43">
        <f t="shared" si="1"/>
        <v>5.0133333333333335E-2</v>
      </c>
      <c r="Q60" s="43">
        <f t="shared" si="2"/>
        <v>5.8181818181818154E-2</v>
      </c>
      <c r="R60" s="43">
        <f t="shared" si="3"/>
        <v>0.8462809917355365</v>
      </c>
      <c r="S60" s="43">
        <f t="shared" si="4"/>
        <v>5.0133333333333335E-2</v>
      </c>
    </row>
    <row r="61" spans="14:19" ht="19.5" customHeight="1" x14ac:dyDescent="0.25">
      <c r="N61" s="43">
        <f t="shared" si="5"/>
        <v>0.56000000000000028</v>
      </c>
      <c r="O61" s="43">
        <f t="shared" si="0"/>
        <v>0.15200426666666675</v>
      </c>
      <c r="P61" s="43">
        <f t="shared" si="1"/>
        <v>5.0133333333333335E-2</v>
      </c>
      <c r="Q61" s="43">
        <f t="shared" si="2"/>
        <v>5.7142857142857113E-2</v>
      </c>
      <c r="R61" s="43">
        <f t="shared" si="3"/>
        <v>0.81632653061224403</v>
      </c>
      <c r="S61" s="43">
        <f t="shared" si="4"/>
        <v>5.0133333333333335E-2</v>
      </c>
    </row>
    <row r="62" spans="14:19" ht="19.5" customHeight="1" x14ac:dyDescent="0.25">
      <c r="N62" s="43">
        <f t="shared" si="5"/>
        <v>0.57000000000000028</v>
      </c>
      <c r="O62" s="43">
        <f t="shared" si="0"/>
        <v>0.15436053333333338</v>
      </c>
      <c r="P62" s="43">
        <f t="shared" si="1"/>
        <v>5.0133333333333335E-2</v>
      </c>
      <c r="Q62" s="43">
        <f t="shared" si="2"/>
        <v>5.6140350877192956E-2</v>
      </c>
      <c r="R62" s="43">
        <f t="shared" si="3"/>
        <v>0.78793474915358497</v>
      </c>
      <c r="S62" s="43">
        <f t="shared" si="4"/>
        <v>5.0133333333333335E-2</v>
      </c>
    </row>
    <row r="63" spans="14:19" ht="19.5" customHeight="1" x14ac:dyDescent="0.25">
      <c r="N63" s="43">
        <f t="shared" si="5"/>
        <v>0.58000000000000029</v>
      </c>
      <c r="O63" s="43">
        <f t="shared" si="0"/>
        <v>0.15671680000000007</v>
      </c>
      <c r="P63" s="43">
        <f t="shared" si="1"/>
        <v>5.0133333333333335E-2</v>
      </c>
      <c r="Q63" s="43">
        <f t="shared" si="2"/>
        <v>5.517241379310342E-2</v>
      </c>
      <c r="R63" s="43">
        <f t="shared" si="3"/>
        <v>0.76099881093935706</v>
      </c>
      <c r="S63" s="43">
        <f t="shared" si="4"/>
        <v>5.0133333333333335E-2</v>
      </c>
    </row>
    <row r="64" spans="14:19" ht="19.5" customHeight="1" x14ac:dyDescent="0.25">
      <c r="N64" s="43">
        <f t="shared" si="5"/>
        <v>0.5900000000000003</v>
      </c>
      <c r="O64" s="43">
        <f t="shared" si="0"/>
        <v>0.15907306666666673</v>
      </c>
      <c r="P64" s="43">
        <f t="shared" si="1"/>
        <v>5.0133333333333335E-2</v>
      </c>
      <c r="Q64" s="43">
        <f t="shared" si="2"/>
        <v>5.4237288135593191E-2</v>
      </c>
      <c r="R64" s="43">
        <f t="shared" si="3"/>
        <v>0.73542085607583951</v>
      </c>
      <c r="S64" s="43">
        <f t="shared" si="4"/>
        <v>5.0133333333333335E-2</v>
      </c>
    </row>
    <row r="65" spans="14:19" ht="19.5" customHeight="1" x14ac:dyDescent="0.25">
      <c r="N65" s="43">
        <f t="shared" si="5"/>
        <v>0.60000000000000031</v>
      </c>
      <c r="O65" s="43">
        <f t="shared" si="0"/>
        <v>0.16142933333333342</v>
      </c>
      <c r="P65" s="43">
        <f t="shared" si="1"/>
        <v>5.0133333333333335E-2</v>
      </c>
      <c r="Q65" s="43">
        <f t="shared" si="2"/>
        <v>5.3333333333333309E-2</v>
      </c>
      <c r="R65" s="43">
        <f t="shared" si="3"/>
        <v>0.71111111111111036</v>
      </c>
      <c r="S65" s="43">
        <f t="shared" si="4"/>
        <v>5.0133333333333335E-2</v>
      </c>
    </row>
    <row r="66" spans="14:19" ht="19.5" customHeight="1" x14ac:dyDescent="0.25">
      <c r="N66" s="43">
        <f t="shared" si="5"/>
        <v>0.61000000000000032</v>
      </c>
      <c r="O66" s="43">
        <f t="shared" si="0"/>
        <v>0.16378560000000006</v>
      </c>
      <c r="P66" s="43">
        <f t="shared" si="1"/>
        <v>5.0133333333333335E-2</v>
      </c>
      <c r="Q66" s="43">
        <f t="shared" si="2"/>
        <v>5.2459016393442595E-2</v>
      </c>
      <c r="R66" s="43">
        <f t="shared" si="3"/>
        <v>0.68798710024186982</v>
      </c>
      <c r="S66" s="43">
        <f t="shared" si="4"/>
        <v>5.0133333333333335E-2</v>
      </c>
    </row>
    <row r="67" spans="14:19" ht="19.5" customHeight="1" x14ac:dyDescent="0.25">
      <c r="N67" s="43">
        <f t="shared" si="5"/>
        <v>0.62000000000000033</v>
      </c>
      <c r="O67" s="43">
        <f t="shared" si="0"/>
        <v>0.16614186666666675</v>
      </c>
      <c r="P67" s="43">
        <f t="shared" si="1"/>
        <v>5.0133333333333335E-2</v>
      </c>
      <c r="Q67" s="43">
        <f t="shared" si="2"/>
        <v>5.1612903225806424E-2</v>
      </c>
      <c r="R67" s="43">
        <f t="shared" si="3"/>
        <v>0.66597294484911485</v>
      </c>
      <c r="S67" s="43">
        <f t="shared" si="4"/>
        <v>5.0133333333333335E-2</v>
      </c>
    </row>
    <row r="68" spans="14:19" ht="19.5" customHeight="1" x14ac:dyDescent="0.25">
      <c r="N68" s="43">
        <f t="shared" si="5"/>
        <v>0.63000000000000034</v>
      </c>
      <c r="O68" s="43">
        <f t="shared" si="0"/>
        <v>0.16849813333333341</v>
      </c>
      <c r="P68" s="43">
        <f t="shared" si="1"/>
        <v>5.0133333333333335E-2</v>
      </c>
      <c r="Q68" s="43">
        <f t="shared" si="2"/>
        <v>5.0793650793650766E-2</v>
      </c>
      <c r="R68" s="43">
        <f t="shared" si="3"/>
        <v>0.64499874023683479</v>
      </c>
      <c r="S68" s="43">
        <f t="shared" si="4"/>
        <v>5.0133333333333335E-2</v>
      </c>
    </row>
    <row r="69" spans="14:19" ht="19.5" customHeight="1" x14ac:dyDescent="0.25">
      <c r="N69" s="43">
        <f t="shared" si="5"/>
        <v>0.64000000000000035</v>
      </c>
      <c r="O69" s="43">
        <f t="shared" si="0"/>
        <v>0.1708544000000001</v>
      </c>
      <c r="P69" s="43">
        <f t="shared" si="1"/>
        <v>5.0133333333333335E-2</v>
      </c>
      <c r="Q69" s="43">
        <f t="shared" si="2"/>
        <v>4.9999999999999975E-2</v>
      </c>
      <c r="R69" s="43">
        <f t="shared" si="3"/>
        <v>0.62499999999999933</v>
      </c>
      <c r="S69" s="43">
        <f t="shared" si="4"/>
        <v>4.9999999999999975E-2</v>
      </c>
    </row>
    <row r="70" spans="14:19" ht="19.5" customHeight="1" x14ac:dyDescent="0.25">
      <c r="N70" s="43">
        <f t="shared" si="5"/>
        <v>0.65000000000000036</v>
      </c>
      <c r="O70" s="43">
        <f t="shared" ref="O70:O133" si="6">+$E$18*(0.4+(0.6*N70/$E$21))</f>
        <v>0.17321066666666673</v>
      </c>
      <c r="P70" s="43">
        <f t="shared" ref="P70:P133" si="7">+$E$18</f>
        <v>5.0133333333333335E-2</v>
      </c>
      <c r="Q70" s="43">
        <f t="shared" ref="Q70:Q133" si="8">+IF(N70&gt;0,$E$19/N70,0)</f>
        <v>4.9230769230769203E-2</v>
      </c>
      <c r="R70" s="43">
        <f t="shared" ref="R70:R133" si="9">+IF(N70&gt;0,$E$19*$E$23/(N70*N70),0)</f>
        <v>0.60591715976331295</v>
      </c>
      <c r="S70" s="43">
        <f t="shared" ref="S70:S133" si="10">+IF(N70&lt;$E$21,O70,IF(AND(N70&gt;=$E$21,N70&lt;=$E$22),P70,IF(AND(N70&gt;$E$22,N70&lt;=$E$23),Q70,R70)))</f>
        <v>4.9230769230769203E-2</v>
      </c>
    </row>
    <row r="71" spans="14:19" ht="19.5" customHeight="1" x14ac:dyDescent="0.25">
      <c r="N71" s="43">
        <f t="shared" si="5"/>
        <v>0.66000000000000036</v>
      </c>
      <c r="O71" s="43">
        <f t="shared" si="6"/>
        <v>0.17556693333333342</v>
      </c>
      <c r="P71" s="43">
        <f t="shared" si="7"/>
        <v>5.0133333333333335E-2</v>
      </c>
      <c r="Q71" s="43">
        <f t="shared" si="8"/>
        <v>4.8484848484848457E-2</v>
      </c>
      <c r="R71" s="43">
        <f t="shared" si="9"/>
        <v>0.58769513314967792</v>
      </c>
      <c r="S71" s="43">
        <f t="shared" si="10"/>
        <v>4.8484848484848457E-2</v>
      </c>
    </row>
    <row r="72" spans="14:19" ht="19.5" customHeight="1" x14ac:dyDescent="0.25">
      <c r="N72" s="43">
        <f t="shared" ref="N72:N135" si="11">+N71+0.01</f>
        <v>0.67000000000000037</v>
      </c>
      <c r="O72" s="43">
        <f t="shared" si="6"/>
        <v>0.17792320000000009</v>
      </c>
      <c r="P72" s="43">
        <f t="shared" si="7"/>
        <v>5.0133333333333335E-2</v>
      </c>
      <c r="Q72" s="43">
        <f t="shared" si="8"/>
        <v>4.7761194029850719E-2</v>
      </c>
      <c r="R72" s="43">
        <f t="shared" si="9"/>
        <v>0.57028291378926199</v>
      </c>
      <c r="S72" s="43">
        <f t="shared" si="10"/>
        <v>4.7761194029850719E-2</v>
      </c>
    </row>
    <row r="73" spans="14:19" ht="19.5" customHeight="1" x14ac:dyDescent="0.25">
      <c r="N73" s="43">
        <f t="shared" si="11"/>
        <v>0.68000000000000038</v>
      </c>
      <c r="O73" s="43">
        <f t="shared" si="6"/>
        <v>0.18027946666666678</v>
      </c>
      <c r="P73" s="43">
        <f t="shared" si="7"/>
        <v>5.0133333333333335E-2</v>
      </c>
      <c r="Q73" s="43">
        <f t="shared" si="8"/>
        <v>4.7058823529411736E-2</v>
      </c>
      <c r="R73" s="43">
        <f t="shared" si="9"/>
        <v>0.55363321799307896</v>
      </c>
      <c r="S73" s="43">
        <f t="shared" si="10"/>
        <v>4.7058823529411736E-2</v>
      </c>
    </row>
    <row r="74" spans="14:19" ht="19.5" customHeight="1" x14ac:dyDescent="0.25">
      <c r="N74" s="43">
        <f t="shared" si="11"/>
        <v>0.69000000000000039</v>
      </c>
      <c r="O74" s="43">
        <f t="shared" si="6"/>
        <v>0.18263573333333341</v>
      </c>
      <c r="P74" s="43">
        <f t="shared" si="7"/>
        <v>5.0133333333333335E-2</v>
      </c>
      <c r="Q74" s="43">
        <f t="shared" si="8"/>
        <v>4.6376811594202871E-2</v>
      </c>
      <c r="R74" s="43">
        <f t="shared" si="9"/>
        <v>0.53770216341104748</v>
      </c>
      <c r="S74" s="43">
        <f t="shared" si="10"/>
        <v>4.6376811594202871E-2</v>
      </c>
    </row>
    <row r="75" spans="14:19" ht="19.5" customHeight="1" x14ac:dyDescent="0.25">
      <c r="N75" s="43">
        <f t="shared" si="11"/>
        <v>0.7000000000000004</v>
      </c>
      <c r="O75" s="43">
        <f t="shared" si="6"/>
        <v>0.1849920000000001</v>
      </c>
      <c r="P75" s="43">
        <f t="shared" si="7"/>
        <v>5.0133333333333335E-2</v>
      </c>
      <c r="Q75" s="43">
        <f t="shared" si="8"/>
        <v>4.5714285714285686E-2</v>
      </c>
      <c r="R75" s="43">
        <f t="shared" si="9"/>
        <v>0.52244897959183612</v>
      </c>
      <c r="S75" s="43">
        <f t="shared" si="10"/>
        <v>4.5714285714285686E-2</v>
      </c>
    </row>
    <row r="76" spans="14:19" ht="19.5" customHeight="1" x14ac:dyDescent="0.25">
      <c r="N76" s="43">
        <f t="shared" si="11"/>
        <v>0.71000000000000041</v>
      </c>
      <c r="O76" s="43">
        <f t="shared" si="6"/>
        <v>0.18734826666666676</v>
      </c>
      <c r="P76" s="43">
        <f t="shared" si="7"/>
        <v>5.0133333333333335E-2</v>
      </c>
      <c r="Q76" s="43">
        <f t="shared" si="8"/>
        <v>4.5070422535211242E-2</v>
      </c>
      <c r="R76" s="43">
        <f t="shared" si="9"/>
        <v>0.50783574687561939</v>
      </c>
      <c r="S76" s="43">
        <f t="shared" si="10"/>
        <v>4.5070422535211242E-2</v>
      </c>
    </row>
    <row r="77" spans="14:19" ht="19.5" customHeight="1" x14ac:dyDescent="0.25">
      <c r="N77" s="43">
        <f t="shared" si="11"/>
        <v>0.72000000000000042</v>
      </c>
      <c r="O77" s="43">
        <f t="shared" si="6"/>
        <v>0.18970453333333345</v>
      </c>
      <c r="P77" s="43">
        <f t="shared" si="7"/>
        <v>5.0133333333333335E-2</v>
      </c>
      <c r="Q77" s="43">
        <f t="shared" si="8"/>
        <v>4.4444444444444418E-2</v>
      </c>
      <c r="R77" s="43">
        <f t="shared" si="9"/>
        <v>0.49382716049382658</v>
      </c>
      <c r="S77" s="43">
        <f t="shared" si="10"/>
        <v>4.4444444444444418E-2</v>
      </c>
    </row>
    <row r="78" spans="14:19" ht="19.5" customHeight="1" x14ac:dyDescent="0.25">
      <c r="N78" s="43">
        <f t="shared" si="11"/>
        <v>0.73000000000000043</v>
      </c>
      <c r="O78" s="43">
        <f t="shared" si="6"/>
        <v>0.19206080000000009</v>
      </c>
      <c r="P78" s="43">
        <f t="shared" si="7"/>
        <v>5.0133333333333335E-2</v>
      </c>
      <c r="Q78" s="43">
        <f t="shared" si="8"/>
        <v>4.3835616438356137E-2</v>
      </c>
      <c r="R78" s="43">
        <f t="shared" si="9"/>
        <v>0.48039031713266978</v>
      </c>
      <c r="S78" s="43">
        <f t="shared" si="10"/>
        <v>4.3835616438356137E-2</v>
      </c>
    </row>
    <row r="79" spans="14:19" ht="19.5" customHeight="1" x14ac:dyDescent="0.25">
      <c r="N79" s="43">
        <f t="shared" si="11"/>
        <v>0.74000000000000044</v>
      </c>
      <c r="O79" s="43">
        <f t="shared" si="6"/>
        <v>0.19441706666666678</v>
      </c>
      <c r="P79" s="43">
        <f t="shared" si="7"/>
        <v>5.0133333333333335E-2</v>
      </c>
      <c r="Q79" s="43">
        <f t="shared" si="8"/>
        <v>4.3243243243243218E-2</v>
      </c>
      <c r="R79" s="43">
        <f t="shared" si="9"/>
        <v>0.46749452154857507</v>
      </c>
      <c r="S79" s="43">
        <f t="shared" si="10"/>
        <v>4.3243243243243218E-2</v>
      </c>
    </row>
    <row r="80" spans="14:19" ht="19.5" customHeight="1" x14ac:dyDescent="0.25">
      <c r="N80" s="43">
        <f t="shared" si="11"/>
        <v>0.75000000000000044</v>
      </c>
      <c r="O80" s="43">
        <f t="shared" si="6"/>
        <v>0.19677333333333344</v>
      </c>
      <c r="P80" s="43">
        <f t="shared" si="7"/>
        <v>5.0133333333333335E-2</v>
      </c>
      <c r="Q80" s="43">
        <f t="shared" si="8"/>
        <v>4.2666666666666644E-2</v>
      </c>
      <c r="R80" s="43">
        <f t="shared" si="9"/>
        <v>0.45511111111111058</v>
      </c>
      <c r="S80" s="43">
        <f t="shared" si="10"/>
        <v>4.2666666666666644E-2</v>
      </c>
    </row>
    <row r="81" spans="14:19" ht="19.5" customHeight="1" x14ac:dyDescent="0.25">
      <c r="N81" s="43">
        <f t="shared" si="11"/>
        <v>0.76000000000000045</v>
      </c>
      <c r="O81" s="43">
        <f t="shared" si="6"/>
        <v>0.19912960000000013</v>
      </c>
      <c r="P81" s="43">
        <f t="shared" si="7"/>
        <v>5.0133333333333335E-2</v>
      </c>
      <c r="Q81" s="43">
        <f t="shared" si="8"/>
        <v>4.2105263157894715E-2</v>
      </c>
      <c r="R81" s="43">
        <f t="shared" si="9"/>
        <v>0.44321329639889145</v>
      </c>
      <c r="S81" s="43">
        <f t="shared" si="10"/>
        <v>4.2105263157894715E-2</v>
      </c>
    </row>
    <row r="82" spans="14:19" ht="19.5" customHeight="1" x14ac:dyDescent="0.25">
      <c r="N82" s="43">
        <f t="shared" si="11"/>
        <v>0.77000000000000046</v>
      </c>
      <c r="O82" s="43">
        <f t="shared" si="6"/>
        <v>0.20148586666666676</v>
      </c>
      <c r="P82" s="43">
        <f t="shared" si="7"/>
        <v>5.0133333333333335E-2</v>
      </c>
      <c r="Q82" s="43">
        <f t="shared" si="8"/>
        <v>4.1558441558441538E-2</v>
      </c>
      <c r="R82" s="43">
        <f t="shared" si="9"/>
        <v>0.43177601619160005</v>
      </c>
      <c r="S82" s="43">
        <f t="shared" si="10"/>
        <v>4.1558441558441538E-2</v>
      </c>
    </row>
    <row r="83" spans="14:19" ht="19.5" customHeight="1" x14ac:dyDescent="0.25">
      <c r="N83" s="43">
        <f t="shared" si="11"/>
        <v>0.78000000000000047</v>
      </c>
      <c r="O83" s="43">
        <f t="shared" si="6"/>
        <v>0.20384213333333345</v>
      </c>
      <c r="P83" s="43">
        <f t="shared" si="7"/>
        <v>5.0133333333333335E-2</v>
      </c>
      <c r="Q83" s="43">
        <f t="shared" si="8"/>
        <v>4.1025641025641005E-2</v>
      </c>
      <c r="R83" s="43">
        <f t="shared" si="9"/>
        <v>0.42077580539118953</v>
      </c>
      <c r="S83" s="43">
        <f t="shared" si="10"/>
        <v>4.1025641025641005E-2</v>
      </c>
    </row>
    <row r="84" spans="14:19" ht="19.5" customHeight="1" x14ac:dyDescent="0.25">
      <c r="N84" s="43">
        <f t="shared" si="11"/>
        <v>0.79000000000000048</v>
      </c>
      <c r="O84" s="43">
        <f t="shared" si="6"/>
        <v>0.20619840000000011</v>
      </c>
      <c r="P84" s="43">
        <f t="shared" si="7"/>
        <v>5.0133333333333335E-2</v>
      </c>
      <c r="Q84" s="43">
        <f t="shared" si="8"/>
        <v>4.0506329113924024E-2</v>
      </c>
      <c r="R84" s="43">
        <f t="shared" si="9"/>
        <v>0.41019067457138231</v>
      </c>
      <c r="S84" s="43">
        <f t="shared" si="10"/>
        <v>4.0506329113924024E-2</v>
      </c>
    </row>
    <row r="85" spans="14:19" ht="19.5" customHeight="1" x14ac:dyDescent="0.25">
      <c r="N85" s="43">
        <f t="shared" si="11"/>
        <v>0.80000000000000049</v>
      </c>
      <c r="O85" s="43">
        <f t="shared" si="6"/>
        <v>0.2085546666666668</v>
      </c>
      <c r="P85" s="43">
        <f t="shared" si="7"/>
        <v>5.0133333333333335E-2</v>
      </c>
      <c r="Q85" s="43">
        <f t="shared" si="8"/>
        <v>3.9999999999999973E-2</v>
      </c>
      <c r="R85" s="43">
        <f t="shared" si="9"/>
        <v>0.39999999999999952</v>
      </c>
      <c r="S85" s="43">
        <f t="shared" si="10"/>
        <v>3.9999999999999973E-2</v>
      </c>
    </row>
    <row r="86" spans="14:19" ht="19.5" customHeight="1" x14ac:dyDescent="0.25">
      <c r="N86" s="43">
        <f t="shared" si="11"/>
        <v>0.8100000000000005</v>
      </c>
      <c r="O86" s="43">
        <f t="shared" si="6"/>
        <v>0.21091093333333347</v>
      </c>
      <c r="P86" s="43">
        <f t="shared" si="7"/>
        <v>5.0133333333333335E-2</v>
      </c>
      <c r="Q86" s="43">
        <f t="shared" si="8"/>
        <v>3.9506172839506151E-2</v>
      </c>
      <c r="R86" s="43">
        <f t="shared" si="9"/>
        <v>0.39018442310623336</v>
      </c>
      <c r="S86" s="43">
        <f t="shared" si="10"/>
        <v>3.9506172839506151E-2</v>
      </c>
    </row>
    <row r="87" spans="14:19" ht="19.5" customHeight="1" x14ac:dyDescent="0.25">
      <c r="N87" s="43">
        <f t="shared" si="11"/>
        <v>0.82000000000000051</v>
      </c>
      <c r="O87" s="43">
        <f t="shared" si="6"/>
        <v>0.21326720000000013</v>
      </c>
      <c r="P87" s="43">
        <f t="shared" si="7"/>
        <v>5.0133333333333335E-2</v>
      </c>
      <c r="Q87" s="43">
        <f t="shared" si="8"/>
        <v>3.9024390243902418E-2</v>
      </c>
      <c r="R87" s="43">
        <f t="shared" si="9"/>
        <v>0.38072575847709655</v>
      </c>
      <c r="S87" s="43">
        <f t="shared" si="10"/>
        <v>3.9024390243902418E-2</v>
      </c>
    </row>
    <row r="88" spans="14:19" ht="19.5" customHeight="1" x14ac:dyDescent="0.25">
      <c r="N88" s="43">
        <f t="shared" si="11"/>
        <v>0.83000000000000052</v>
      </c>
      <c r="O88" s="43">
        <f t="shared" si="6"/>
        <v>0.21562346666666682</v>
      </c>
      <c r="P88" s="43">
        <f t="shared" si="7"/>
        <v>5.0133333333333335E-2</v>
      </c>
      <c r="Q88" s="43">
        <f t="shared" si="8"/>
        <v>3.8554216867469855E-2</v>
      </c>
      <c r="R88" s="43">
        <f t="shared" si="9"/>
        <v>0.37160690956597431</v>
      </c>
      <c r="S88" s="43">
        <f t="shared" si="10"/>
        <v>3.8554216867469855E-2</v>
      </c>
    </row>
    <row r="89" spans="14:19" ht="19.5" customHeight="1" x14ac:dyDescent="0.25">
      <c r="N89" s="43">
        <f t="shared" si="11"/>
        <v>0.84000000000000052</v>
      </c>
      <c r="O89" s="43">
        <f t="shared" si="6"/>
        <v>0.21797973333333351</v>
      </c>
      <c r="P89" s="43">
        <f t="shared" si="7"/>
        <v>5.0133333333333335E-2</v>
      </c>
      <c r="Q89" s="43">
        <f t="shared" si="8"/>
        <v>3.8095238095238071E-2</v>
      </c>
      <c r="R89" s="43">
        <f t="shared" si="9"/>
        <v>0.36281179138321951</v>
      </c>
      <c r="S89" s="43">
        <f t="shared" si="10"/>
        <v>3.8095238095238071E-2</v>
      </c>
    </row>
    <row r="90" spans="14:19" ht="19.5" customHeight="1" x14ac:dyDescent="0.25">
      <c r="N90" s="43">
        <f t="shared" si="11"/>
        <v>0.85000000000000053</v>
      </c>
      <c r="O90" s="43">
        <f t="shared" si="6"/>
        <v>0.22033600000000017</v>
      </c>
      <c r="P90" s="43">
        <f t="shared" si="7"/>
        <v>5.0133333333333335E-2</v>
      </c>
      <c r="Q90" s="43">
        <f t="shared" si="8"/>
        <v>3.7647058823529388E-2</v>
      </c>
      <c r="R90" s="43">
        <f t="shared" si="9"/>
        <v>0.35432525951557048</v>
      </c>
      <c r="S90" s="43">
        <f t="shared" si="10"/>
        <v>3.7647058823529388E-2</v>
      </c>
    </row>
    <row r="91" spans="14:19" ht="19.5" customHeight="1" x14ac:dyDescent="0.25">
      <c r="N91" s="43">
        <f t="shared" si="11"/>
        <v>0.86000000000000054</v>
      </c>
      <c r="O91" s="43">
        <f t="shared" si="6"/>
        <v>0.22269226666666686</v>
      </c>
      <c r="P91" s="43">
        <f t="shared" si="7"/>
        <v>5.0133333333333335E-2</v>
      </c>
      <c r="Q91" s="43">
        <f t="shared" si="8"/>
        <v>3.7209302325581374E-2</v>
      </c>
      <c r="R91" s="43">
        <f t="shared" si="9"/>
        <v>0.34613304488912883</v>
      </c>
      <c r="S91" s="43">
        <f t="shared" si="10"/>
        <v>3.7209302325581374E-2</v>
      </c>
    </row>
    <row r="92" spans="14:19" ht="19.5" customHeight="1" x14ac:dyDescent="0.25">
      <c r="N92" s="43">
        <f t="shared" si="11"/>
        <v>0.87000000000000055</v>
      </c>
      <c r="O92" s="43">
        <f t="shared" si="6"/>
        <v>0.22504853333333352</v>
      </c>
      <c r="P92" s="43">
        <f t="shared" si="7"/>
        <v>5.0133333333333335E-2</v>
      </c>
      <c r="Q92" s="43">
        <f t="shared" si="8"/>
        <v>3.6781609195402278E-2</v>
      </c>
      <c r="R92" s="43">
        <f t="shared" si="9"/>
        <v>0.33822169375082534</v>
      </c>
      <c r="S92" s="43">
        <f t="shared" si="10"/>
        <v>3.6781609195402278E-2</v>
      </c>
    </row>
    <row r="93" spans="14:19" ht="19.5" customHeight="1" x14ac:dyDescent="0.25">
      <c r="N93" s="43">
        <f t="shared" si="11"/>
        <v>0.88000000000000056</v>
      </c>
      <c r="O93" s="43">
        <f t="shared" si="6"/>
        <v>0.22740480000000016</v>
      </c>
      <c r="P93" s="43">
        <f t="shared" si="7"/>
        <v>5.0133333333333335E-2</v>
      </c>
      <c r="Q93" s="43">
        <f t="shared" si="8"/>
        <v>3.6363636363636341E-2</v>
      </c>
      <c r="R93" s="43">
        <f t="shared" si="9"/>
        <v>0.33057851239669378</v>
      </c>
      <c r="S93" s="43">
        <f t="shared" si="10"/>
        <v>3.6363636363636341E-2</v>
      </c>
    </row>
    <row r="94" spans="14:19" ht="19.5" customHeight="1" x14ac:dyDescent="0.25">
      <c r="N94" s="43">
        <f t="shared" si="11"/>
        <v>0.89000000000000057</v>
      </c>
      <c r="O94" s="43">
        <f t="shared" si="6"/>
        <v>0.22976106666666687</v>
      </c>
      <c r="P94" s="43">
        <f t="shared" si="7"/>
        <v>5.0133333333333335E-2</v>
      </c>
      <c r="Q94" s="43">
        <f t="shared" si="8"/>
        <v>3.5955056179775256E-2</v>
      </c>
      <c r="R94" s="43">
        <f t="shared" si="9"/>
        <v>0.32319151622269876</v>
      </c>
      <c r="S94" s="43">
        <f t="shared" si="10"/>
        <v>3.5955056179775256E-2</v>
      </c>
    </row>
    <row r="95" spans="14:19" ht="19.5" customHeight="1" x14ac:dyDescent="0.25">
      <c r="N95" s="43">
        <f t="shared" si="11"/>
        <v>0.90000000000000058</v>
      </c>
      <c r="O95" s="43">
        <f t="shared" si="6"/>
        <v>0.23211733333333351</v>
      </c>
      <c r="P95" s="43">
        <f t="shared" si="7"/>
        <v>5.0133333333333335E-2</v>
      </c>
      <c r="Q95" s="43">
        <f t="shared" si="8"/>
        <v>3.5555555555555535E-2</v>
      </c>
      <c r="R95" s="43">
        <f t="shared" si="9"/>
        <v>0.31604938271604899</v>
      </c>
      <c r="S95" s="43">
        <f t="shared" si="10"/>
        <v>3.5555555555555535E-2</v>
      </c>
    </row>
    <row r="96" spans="14:19" ht="19.5" customHeight="1" x14ac:dyDescent="0.25">
      <c r="N96" s="43">
        <f t="shared" si="11"/>
        <v>0.91000000000000059</v>
      </c>
      <c r="O96" s="43">
        <f t="shared" si="6"/>
        <v>0.2344736000000002</v>
      </c>
      <c r="P96" s="43">
        <f t="shared" si="7"/>
        <v>5.0133333333333335E-2</v>
      </c>
      <c r="Q96" s="43">
        <f t="shared" si="8"/>
        <v>3.5164835164835144E-2</v>
      </c>
      <c r="R96" s="43">
        <f t="shared" si="9"/>
        <v>0.30914140804250656</v>
      </c>
      <c r="S96" s="43">
        <f t="shared" si="10"/>
        <v>3.5164835164835144E-2</v>
      </c>
    </row>
    <row r="97" spans="14:19" ht="19.5" customHeight="1" x14ac:dyDescent="0.25">
      <c r="N97" s="43">
        <f t="shared" si="11"/>
        <v>0.9200000000000006</v>
      </c>
      <c r="O97" s="43">
        <f t="shared" si="6"/>
        <v>0.23682986666666686</v>
      </c>
      <c r="P97" s="43">
        <f t="shared" si="7"/>
        <v>5.0133333333333335E-2</v>
      </c>
      <c r="Q97" s="43">
        <f t="shared" si="8"/>
        <v>3.4782608695652154E-2</v>
      </c>
      <c r="R97" s="43">
        <f t="shared" si="9"/>
        <v>0.30245746691871417</v>
      </c>
      <c r="S97" s="43">
        <f t="shared" si="10"/>
        <v>3.4782608695652154E-2</v>
      </c>
    </row>
    <row r="98" spans="14:19" ht="19.5" customHeight="1" x14ac:dyDescent="0.25">
      <c r="N98" s="43">
        <f t="shared" si="11"/>
        <v>0.9300000000000006</v>
      </c>
      <c r="O98" s="43">
        <f t="shared" si="6"/>
        <v>0.23918613333333352</v>
      </c>
      <c r="P98" s="43">
        <f t="shared" si="7"/>
        <v>5.0133333333333335E-2</v>
      </c>
      <c r="Q98" s="43">
        <f t="shared" si="8"/>
        <v>3.4408602150537614E-2</v>
      </c>
      <c r="R98" s="43">
        <f t="shared" si="9"/>
        <v>0.29598797548849543</v>
      </c>
      <c r="S98" s="43">
        <f t="shared" si="10"/>
        <v>3.4408602150537614E-2</v>
      </c>
    </row>
    <row r="99" spans="14:19" ht="19.5" customHeight="1" x14ac:dyDescent="0.25">
      <c r="N99" s="43">
        <f t="shared" si="11"/>
        <v>0.94000000000000061</v>
      </c>
      <c r="O99" s="43">
        <f t="shared" si="6"/>
        <v>0.24154240000000021</v>
      </c>
      <c r="P99" s="43">
        <f t="shared" si="7"/>
        <v>5.0133333333333335E-2</v>
      </c>
      <c r="Q99" s="43">
        <f t="shared" si="8"/>
        <v>3.4042553191489341E-2</v>
      </c>
      <c r="R99" s="43">
        <f t="shared" si="9"/>
        <v>0.28972385694884528</v>
      </c>
      <c r="S99" s="43">
        <f t="shared" si="10"/>
        <v>3.4042553191489341E-2</v>
      </c>
    </row>
    <row r="100" spans="14:19" ht="19.5" customHeight="1" x14ac:dyDescent="0.25">
      <c r="N100" s="43">
        <f t="shared" si="11"/>
        <v>0.95000000000000062</v>
      </c>
      <c r="O100" s="43">
        <f t="shared" si="6"/>
        <v>0.24389866666666687</v>
      </c>
      <c r="P100" s="43">
        <f t="shared" si="7"/>
        <v>5.0133333333333335E-2</v>
      </c>
      <c r="Q100" s="43">
        <f t="shared" si="8"/>
        <v>3.3684210526315768E-2</v>
      </c>
      <c r="R100" s="43">
        <f t="shared" si="9"/>
        <v>0.28365650969529049</v>
      </c>
      <c r="S100" s="43">
        <f t="shared" si="10"/>
        <v>3.3684210526315768E-2</v>
      </c>
    </row>
    <row r="101" spans="14:19" ht="19.5" customHeight="1" x14ac:dyDescent="0.25">
      <c r="N101" s="43">
        <f t="shared" si="11"/>
        <v>0.96000000000000063</v>
      </c>
      <c r="O101" s="43">
        <f t="shared" si="6"/>
        <v>0.24625493333333351</v>
      </c>
      <c r="P101" s="43">
        <f t="shared" si="7"/>
        <v>5.0133333333333335E-2</v>
      </c>
      <c r="Q101" s="43">
        <f t="shared" si="8"/>
        <v>3.3333333333333312E-2</v>
      </c>
      <c r="R101" s="43">
        <f t="shared" si="9"/>
        <v>0.2777777777777774</v>
      </c>
      <c r="S101" s="43">
        <f t="shared" si="10"/>
        <v>3.3333333333333312E-2</v>
      </c>
    </row>
    <row r="102" spans="14:19" ht="19.5" customHeight="1" x14ac:dyDescent="0.25">
      <c r="N102" s="43">
        <f t="shared" si="11"/>
        <v>0.97000000000000064</v>
      </c>
      <c r="O102" s="43">
        <f t="shared" si="6"/>
        <v>0.24861120000000023</v>
      </c>
      <c r="P102" s="43">
        <f t="shared" si="7"/>
        <v>5.0133333333333335E-2</v>
      </c>
      <c r="Q102" s="43">
        <f t="shared" si="8"/>
        <v>3.2989690721649464E-2</v>
      </c>
      <c r="R102" s="43">
        <f t="shared" si="9"/>
        <v>0.27207992347752114</v>
      </c>
      <c r="S102" s="43">
        <f t="shared" si="10"/>
        <v>3.2989690721649464E-2</v>
      </c>
    </row>
    <row r="103" spans="14:19" ht="19.5" customHeight="1" x14ac:dyDescent="0.25">
      <c r="N103" s="43">
        <f t="shared" si="11"/>
        <v>0.98000000000000065</v>
      </c>
      <c r="O103" s="43">
        <f t="shared" si="6"/>
        <v>0.25096746666666686</v>
      </c>
      <c r="P103" s="43">
        <f t="shared" si="7"/>
        <v>5.0133333333333335E-2</v>
      </c>
      <c r="Q103" s="43">
        <f t="shared" si="8"/>
        <v>3.2653061224489778E-2</v>
      </c>
      <c r="R103" s="43">
        <f t="shared" si="9"/>
        <v>0.26655560183256943</v>
      </c>
      <c r="S103" s="43">
        <f t="shared" si="10"/>
        <v>3.2653061224489778E-2</v>
      </c>
    </row>
    <row r="104" spans="14:19" ht="19.5" customHeight="1" x14ac:dyDescent="0.25">
      <c r="N104" s="43">
        <f t="shared" si="11"/>
        <v>0.99000000000000066</v>
      </c>
      <c r="O104" s="43">
        <f t="shared" si="6"/>
        <v>0.25332373333333358</v>
      </c>
      <c r="P104" s="43">
        <f t="shared" si="7"/>
        <v>5.0133333333333335E-2</v>
      </c>
      <c r="Q104" s="43">
        <f t="shared" si="8"/>
        <v>3.2323232323232302E-2</v>
      </c>
      <c r="R104" s="43">
        <f t="shared" si="9"/>
        <v>0.26119783695541238</v>
      </c>
      <c r="S104" s="43">
        <f t="shared" si="10"/>
        <v>3.2323232323232302E-2</v>
      </c>
    </row>
    <row r="105" spans="14:19" ht="19.5" customHeight="1" x14ac:dyDescent="0.25">
      <c r="N105" s="43">
        <f t="shared" si="11"/>
        <v>1.0000000000000007</v>
      </c>
      <c r="O105" s="43">
        <f t="shared" si="6"/>
        <v>0.25568000000000024</v>
      </c>
      <c r="P105" s="43">
        <f t="shared" si="7"/>
        <v>5.0133333333333335E-2</v>
      </c>
      <c r="Q105" s="43">
        <f t="shared" si="8"/>
        <v>3.199999999999998E-2</v>
      </c>
      <c r="R105" s="43">
        <f t="shared" si="9"/>
        <v>0.25599999999999967</v>
      </c>
      <c r="S105" s="43">
        <f t="shared" si="10"/>
        <v>3.199999999999998E-2</v>
      </c>
    </row>
    <row r="106" spans="14:19" ht="19.5" customHeight="1" x14ac:dyDescent="0.25">
      <c r="N106" s="43">
        <f t="shared" si="11"/>
        <v>1.0100000000000007</v>
      </c>
      <c r="O106" s="43">
        <f t="shared" si="6"/>
        <v>0.25803626666666685</v>
      </c>
      <c r="P106" s="43">
        <f t="shared" si="7"/>
        <v>5.0133333333333335E-2</v>
      </c>
      <c r="Q106" s="43">
        <f t="shared" si="8"/>
        <v>3.1683168316831663E-2</v>
      </c>
      <c r="R106" s="43">
        <f t="shared" si="9"/>
        <v>0.25095578864817142</v>
      </c>
      <c r="S106" s="43">
        <f t="shared" si="10"/>
        <v>3.1683168316831663E-2</v>
      </c>
    </row>
    <row r="107" spans="14:19" ht="19.5" customHeight="1" x14ac:dyDescent="0.25">
      <c r="N107" s="43">
        <f t="shared" si="11"/>
        <v>1.0200000000000007</v>
      </c>
      <c r="O107" s="43">
        <f t="shared" si="6"/>
        <v>0.26039253333333356</v>
      </c>
      <c r="P107" s="43">
        <f t="shared" si="7"/>
        <v>5.0133333333333335E-2</v>
      </c>
      <c r="Q107" s="43">
        <f t="shared" si="8"/>
        <v>3.1372549019607822E-2</v>
      </c>
      <c r="R107" s="43">
        <f t="shared" si="9"/>
        <v>0.24605920799692396</v>
      </c>
      <c r="S107" s="43">
        <f t="shared" si="10"/>
        <v>3.1372549019607822E-2</v>
      </c>
    </row>
    <row r="108" spans="14:19" ht="19.5" customHeight="1" x14ac:dyDescent="0.25">
      <c r="N108" s="43">
        <f t="shared" si="11"/>
        <v>1.0300000000000007</v>
      </c>
      <c r="O108" s="43">
        <f t="shared" si="6"/>
        <v>0.26274880000000023</v>
      </c>
      <c r="P108" s="43">
        <f t="shared" si="7"/>
        <v>5.0133333333333335E-2</v>
      </c>
      <c r="Q108" s="43">
        <f t="shared" si="8"/>
        <v>3.1067961165048525E-2</v>
      </c>
      <c r="R108" s="43">
        <f t="shared" si="9"/>
        <v>0.24130455273824078</v>
      </c>
      <c r="S108" s="43">
        <f t="shared" si="10"/>
        <v>3.1067961165048525E-2</v>
      </c>
    </row>
    <row r="109" spans="14:19" ht="19.5" customHeight="1" x14ac:dyDescent="0.25">
      <c r="N109" s="43">
        <f t="shared" si="11"/>
        <v>1.0400000000000007</v>
      </c>
      <c r="O109" s="43">
        <f t="shared" si="6"/>
        <v>0.26510506666666689</v>
      </c>
      <c r="P109" s="43">
        <f t="shared" si="7"/>
        <v>5.0133333333333335E-2</v>
      </c>
      <c r="Q109" s="43">
        <f t="shared" si="8"/>
        <v>3.076923076923075E-2</v>
      </c>
      <c r="R109" s="43">
        <f t="shared" si="9"/>
        <v>0.23668639053254406</v>
      </c>
      <c r="S109" s="43">
        <f t="shared" si="10"/>
        <v>3.076923076923075E-2</v>
      </c>
    </row>
    <row r="110" spans="14:19" ht="19.5" customHeight="1" x14ac:dyDescent="0.25">
      <c r="N110" s="43">
        <f t="shared" si="11"/>
        <v>1.0500000000000007</v>
      </c>
      <c r="O110" s="43">
        <f t="shared" si="6"/>
        <v>0.26746133333333355</v>
      </c>
      <c r="P110" s="43">
        <f t="shared" si="7"/>
        <v>5.0133333333333335E-2</v>
      </c>
      <c r="Q110" s="43">
        <f t="shared" si="8"/>
        <v>3.0476190476190455E-2</v>
      </c>
      <c r="R110" s="43">
        <f t="shared" si="9"/>
        <v>0.23219954648526045</v>
      </c>
      <c r="S110" s="43">
        <f t="shared" si="10"/>
        <v>3.0476190476190455E-2</v>
      </c>
    </row>
    <row r="111" spans="14:19" ht="19.5" customHeight="1" x14ac:dyDescent="0.25">
      <c r="N111" s="43">
        <f t="shared" si="11"/>
        <v>1.0600000000000007</v>
      </c>
      <c r="O111" s="43">
        <f t="shared" si="6"/>
        <v>0.26981760000000021</v>
      </c>
      <c r="P111" s="43">
        <f t="shared" si="7"/>
        <v>5.0133333333333335E-2</v>
      </c>
      <c r="Q111" s="43">
        <f t="shared" si="8"/>
        <v>3.0188679245282998E-2</v>
      </c>
      <c r="R111" s="43">
        <f t="shared" si="9"/>
        <v>0.22783908864364513</v>
      </c>
      <c r="S111" s="43">
        <f t="shared" si="10"/>
        <v>3.0188679245282998E-2</v>
      </c>
    </row>
    <row r="112" spans="14:19" ht="19.5" customHeight="1" x14ac:dyDescent="0.25">
      <c r="N112" s="43">
        <f t="shared" si="11"/>
        <v>1.0700000000000007</v>
      </c>
      <c r="O112" s="43">
        <f t="shared" si="6"/>
        <v>0.27217386666666693</v>
      </c>
      <c r="P112" s="43">
        <f t="shared" si="7"/>
        <v>5.0133333333333335E-2</v>
      </c>
      <c r="Q112" s="43">
        <f t="shared" si="8"/>
        <v>2.9906542056074747E-2</v>
      </c>
      <c r="R112" s="43">
        <f t="shared" si="9"/>
        <v>0.22360031443794187</v>
      </c>
      <c r="S112" s="43">
        <f t="shared" si="10"/>
        <v>2.9906542056074747E-2</v>
      </c>
    </row>
    <row r="113" spans="14:19" ht="19.5" customHeight="1" x14ac:dyDescent="0.25">
      <c r="N113" s="43">
        <f t="shared" si="11"/>
        <v>1.0800000000000007</v>
      </c>
      <c r="O113" s="43">
        <f t="shared" si="6"/>
        <v>0.27453013333333359</v>
      </c>
      <c r="P113" s="43">
        <f t="shared" si="7"/>
        <v>5.0133333333333335E-2</v>
      </c>
      <c r="Q113" s="43">
        <f t="shared" si="8"/>
        <v>2.962962962962961E-2</v>
      </c>
      <c r="R113" s="43">
        <f t="shared" si="9"/>
        <v>0.2194787379972562</v>
      </c>
      <c r="S113" s="43">
        <f t="shared" si="10"/>
        <v>2.962962962962961E-2</v>
      </c>
    </row>
    <row r="114" spans="14:19" ht="19.5" customHeight="1" x14ac:dyDescent="0.25">
      <c r="N114" s="43">
        <f t="shared" si="11"/>
        <v>1.0900000000000007</v>
      </c>
      <c r="O114" s="43">
        <f t="shared" si="6"/>
        <v>0.2768864000000002</v>
      </c>
      <c r="P114" s="43">
        <f t="shared" si="7"/>
        <v>5.0133333333333335E-2</v>
      </c>
      <c r="Q114" s="43">
        <f t="shared" si="8"/>
        <v>2.9357798165137595E-2</v>
      </c>
      <c r="R114" s="43">
        <f t="shared" si="9"/>
        <v>0.21547007827623907</v>
      </c>
      <c r="S114" s="43">
        <f t="shared" si="10"/>
        <v>2.9357798165137595E-2</v>
      </c>
    </row>
    <row r="115" spans="14:19" ht="19.5" customHeight="1" x14ac:dyDescent="0.25">
      <c r="N115" s="43">
        <f t="shared" si="11"/>
        <v>1.1000000000000008</v>
      </c>
      <c r="O115" s="43">
        <f t="shared" si="6"/>
        <v>0.27924266666666692</v>
      </c>
      <c r="P115" s="43">
        <f t="shared" si="7"/>
        <v>5.0133333333333335E-2</v>
      </c>
      <c r="Q115" s="43">
        <f t="shared" si="8"/>
        <v>2.909090909090907E-2</v>
      </c>
      <c r="R115" s="43">
        <f t="shared" si="9"/>
        <v>0.21157024793388399</v>
      </c>
      <c r="S115" s="43">
        <f t="shared" si="10"/>
        <v>2.909090909090907E-2</v>
      </c>
    </row>
    <row r="116" spans="14:19" ht="19.5" customHeight="1" x14ac:dyDescent="0.25">
      <c r="N116" s="43">
        <f t="shared" si="11"/>
        <v>1.1100000000000008</v>
      </c>
      <c r="O116" s="43">
        <f t="shared" si="6"/>
        <v>0.28159893333333358</v>
      </c>
      <c r="P116" s="43">
        <f t="shared" si="7"/>
        <v>5.0133333333333335E-2</v>
      </c>
      <c r="Q116" s="43">
        <f t="shared" si="8"/>
        <v>2.8828828828828808E-2</v>
      </c>
      <c r="R116" s="43">
        <f t="shared" si="9"/>
        <v>0.20777534291047775</v>
      </c>
      <c r="S116" s="43">
        <f t="shared" si="10"/>
        <v>2.8828828828828808E-2</v>
      </c>
    </row>
    <row r="117" spans="14:19" ht="19.5" customHeight="1" x14ac:dyDescent="0.25">
      <c r="N117" s="43">
        <f t="shared" si="11"/>
        <v>1.1200000000000008</v>
      </c>
      <c r="O117" s="43">
        <f t="shared" si="6"/>
        <v>0.28395520000000024</v>
      </c>
      <c r="P117" s="43">
        <f t="shared" si="7"/>
        <v>5.0133333333333335E-2</v>
      </c>
      <c r="Q117" s="43">
        <f t="shared" si="8"/>
        <v>2.8571428571428553E-2</v>
      </c>
      <c r="R117" s="43">
        <f t="shared" si="9"/>
        <v>0.20408163265306095</v>
      </c>
      <c r="S117" s="43">
        <f t="shared" si="10"/>
        <v>2.8571428571428553E-2</v>
      </c>
    </row>
    <row r="118" spans="14:19" ht="19.5" customHeight="1" x14ac:dyDescent="0.25">
      <c r="N118" s="43">
        <f t="shared" si="11"/>
        <v>1.1300000000000008</v>
      </c>
      <c r="O118" s="43">
        <f t="shared" si="6"/>
        <v>0.2863114666666669</v>
      </c>
      <c r="P118" s="43">
        <f t="shared" si="7"/>
        <v>5.0133333333333335E-2</v>
      </c>
      <c r="Q118" s="43">
        <f t="shared" si="8"/>
        <v>2.8318584070796442E-2</v>
      </c>
      <c r="R118" s="43">
        <f t="shared" si="9"/>
        <v>0.2004855509436915</v>
      </c>
      <c r="S118" s="43">
        <f t="shared" si="10"/>
        <v>2.8318584070796442E-2</v>
      </c>
    </row>
    <row r="119" spans="14:19" ht="19.5" customHeight="1" x14ac:dyDescent="0.25">
      <c r="N119" s="43">
        <f t="shared" si="11"/>
        <v>1.1400000000000008</v>
      </c>
      <c r="O119" s="43">
        <f t="shared" si="6"/>
        <v>0.28866773333333356</v>
      </c>
      <c r="P119" s="43">
        <f t="shared" si="7"/>
        <v>5.0133333333333335E-2</v>
      </c>
      <c r="Q119" s="43">
        <f t="shared" si="8"/>
        <v>2.8070175438596471E-2</v>
      </c>
      <c r="R119" s="43">
        <f t="shared" si="9"/>
        <v>0.19698368728839616</v>
      </c>
      <c r="S119" s="43">
        <f t="shared" si="10"/>
        <v>2.8070175438596471E-2</v>
      </c>
    </row>
    <row r="120" spans="14:19" ht="19.5" customHeight="1" x14ac:dyDescent="0.25">
      <c r="N120" s="43">
        <f t="shared" si="11"/>
        <v>1.1500000000000008</v>
      </c>
      <c r="O120" s="43">
        <f t="shared" si="6"/>
        <v>0.29102400000000028</v>
      </c>
      <c r="P120" s="43">
        <f t="shared" si="7"/>
        <v>5.0133333333333335E-2</v>
      </c>
      <c r="Q120" s="43">
        <f t="shared" si="8"/>
        <v>2.7826086956521719E-2</v>
      </c>
      <c r="R120" s="43">
        <f t="shared" si="9"/>
        <v>0.19357277882797705</v>
      </c>
      <c r="S120" s="43">
        <f t="shared" si="10"/>
        <v>2.7826086956521719E-2</v>
      </c>
    </row>
    <row r="121" spans="14:19" ht="19.5" customHeight="1" x14ac:dyDescent="0.25">
      <c r="N121" s="43">
        <f t="shared" si="11"/>
        <v>1.1600000000000008</v>
      </c>
      <c r="O121" s="43">
        <f t="shared" si="6"/>
        <v>0.29338026666666689</v>
      </c>
      <c r="P121" s="43">
        <f t="shared" si="7"/>
        <v>5.0133333333333335E-2</v>
      </c>
      <c r="Q121" s="43">
        <f t="shared" si="8"/>
        <v>2.7586206896551706E-2</v>
      </c>
      <c r="R121" s="43">
        <f t="shared" si="9"/>
        <v>0.19024970273483921</v>
      </c>
      <c r="S121" s="43">
        <f t="shared" si="10"/>
        <v>2.7586206896551706E-2</v>
      </c>
    </row>
    <row r="122" spans="14:19" ht="19.5" customHeight="1" x14ac:dyDescent="0.25">
      <c r="N122" s="43">
        <f t="shared" si="11"/>
        <v>1.1700000000000008</v>
      </c>
      <c r="O122" s="43">
        <f t="shared" si="6"/>
        <v>0.29573653333333355</v>
      </c>
      <c r="P122" s="43">
        <f t="shared" si="7"/>
        <v>5.0133333333333335E-2</v>
      </c>
      <c r="Q122" s="43">
        <f t="shared" si="8"/>
        <v>2.7350427350427333E-2</v>
      </c>
      <c r="R122" s="43">
        <f t="shared" si="9"/>
        <v>0.18701146906275085</v>
      </c>
      <c r="S122" s="43">
        <f t="shared" si="10"/>
        <v>2.7350427350427333E-2</v>
      </c>
    </row>
    <row r="123" spans="14:19" ht="19.5" customHeight="1" x14ac:dyDescent="0.25">
      <c r="N123" s="43">
        <f t="shared" si="11"/>
        <v>1.1800000000000008</v>
      </c>
      <c r="O123" s="43">
        <f t="shared" si="6"/>
        <v>0.29809280000000027</v>
      </c>
      <c r="P123" s="43">
        <f t="shared" si="7"/>
        <v>5.0133333333333335E-2</v>
      </c>
      <c r="Q123" s="43">
        <f t="shared" si="8"/>
        <v>2.7118644067796592E-2</v>
      </c>
      <c r="R123" s="43">
        <f t="shared" si="9"/>
        <v>0.18385521401895982</v>
      </c>
      <c r="S123" s="43">
        <f t="shared" si="10"/>
        <v>2.7118644067796592E-2</v>
      </c>
    </row>
    <row r="124" spans="14:19" ht="19.5" customHeight="1" x14ac:dyDescent="0.25">
      <c r="N124" s="43">
        <f t="shared" si="11"/>
        <v>1.1900000000000008</v>
      </c>
      <c r="O124" s="43">
        <f t="shared" si="6"/>
        <v>0.30044906666666693</v>
      </c>
      <c r="P124" s="43">
        <f t="shared" si="7"/>
        <v>5.0133333333333335E-2</v>
      </c>
      <c r="Q124" s="43">
        <f t="shared" si="8"/>
        <v>2.6890756302520989E-2</v>
      </c>
      <c r="R124" s="43">
        <f t="shared" si="9"/>
        <v>0.1807781936303931</v>
      </c>
      <c r="S124" s="43">
        <f t="shared" si="10"/>
        <v>2.6890756302520989E-2</v>
      </c>
    </row>
    <row r="125" spans="14:19" ht="19.5" customHeight="1" x14ac:dyDescent="0.25">
      <c r="N125" s="43">
        <f t="shared" si="11"/>
        <v>1.2000000000000008</v>
      </c>
      <c r="O125" s="43">
        <f t="shared" si="6"/>
        <v>0.30280533333333359</v>
      </c>
      <c r="P125" s="43">
        <f t="shared" si="7"/>
        <v>5.0133333333333335E-2</v>
      </c>
      <c r="Q125" s="43">
        <f t="shared" si="8"/>
        <v>2.6666666666666648E-2</v>
      </c>
      <c r="R125" s="43">
        <f t="shared" si="9"/>
        <v>0.17777777777777753</v>
      </c>
      <c r="S125" s="43">
        <f t="shared" si="10"/>
        <v>2.6666666666666648E-2</v>
      </c>
    </row>
    <row r="126" spans="14:19" ht="19.5" customHeight="1" x14ac:dyDescent="0.25">
      <c r="N126" s="43">
        <f t="shared" si="11"/>
        <v>1.2100000000000009</v>
      </c>
      <c r="O126" s="43">
        <f t="shared" si="6"/>
        <v>0.30516160000000025</v>
      </c>
      <c r="P126" s="43">
        <f t="shared" si="7"/>
        <v>5.0133333333333335E-2</v>
      </c>
      <c r="Q126" s="43">
        <f t="shared" si="8"/>
        <v>2.6446280991735519E-2</v>
      </c>
      <c r="R126" s="43">
        <f t="shared" si="9"/>
        <v>0.17485144457345786</v>
      </c>
      <c r="S126" s="43">
        <f t="shared" si="10"/>
        <v>2.6446280991735519E-2</v>
      </c>
    </row>
    <row r="127" spans="14:19" ht="19.5" customHeight="1" x14ac:dyDescent="0.25">
      <c r="N127" s="43">
        <f t="shared" si="11"/>
        <v>1.2200000000000009</v>
      </c>
      <c r="O127" s="43">
        <f t="shared" si="6"/>
        <v>0.30751786666666692</v>
      </c>
      <c r="P127" s="43">
        <f t="shared" si="7"/>
        <v>5.0133333333333335E-2</v>
      </c>
      <c r="Q127" s="43">
        <f t="shared" si="8"/>
        <v>2.6229508196721294E-2</v>
      </c>
      <c r="R127" s="43">
        <f t="shared" si="9"/>
        <v>0.17199677506046737</v>
      </c>
      <c r="S127" s="43">
        <f t="shared" si="10"/>
        <v>2.6229508196721294E-2</v>
      </c>
    </row>
    <row r="128" spans="14:19" ht="19.5" customHeight="1" x14ac:dyDescent="0.25">
      <c r="N128" s="43">
        <f t="shared" si="11"/>
        <v>1.2300000000000009</v>
      </c>
      <c r="O128" s="43">
        <f t="shared" si="6"/>
        <v>0.30987413333333363</v>
      </c>
      <c r="P128" s="43">
        <f t="shared" si="7"/>
        <v>5.0133333333333335E-2</v>
      </c>
      <c r="Q128" s="43">
        <f t="shared" si="8"/>
        <v>2.6016260162601609E-2</v>
      </c>
      <c r="R128" s="43">
        <f t="shared" si="9"/>
        <v>0.16921144821204287</v>
      </c>
      <c r="S128" s="43">
        <f t="shared" si="10"/>
        <v>2.6016260162601609E-2</v>
      </c>
    </row>
    <row r="129" spans="14:19" ht="19.5" customHeight="1" x14ac:dyDescent="0.25">
      <c r="N129" s="43">
        <f t="shared" si="11"/>
        <v>1.2400000000000009</v>
      </c>
      <c r="O129" s="43">
        <f t="shared" si="6"/>
        <v>0.31223040000000024</v>
      </c>
      <c r="P129" s="43">
        <f t="shared" si="7"/>
        <v>5.0133333333333335E-2</v>
      </c>
      <c r="Q129" s="43">
        <f t="shared" si="8"/>
        <v>2.5806451612903208E-2</v>
      </c>
      <c r="R129" s="43">
        <f t="shared" si="9"/>
        <v>0.16649323621227866</v>
      </c>
      <c r="S129" s="43">
        <f t="shared" si="10"/>
        <v>2.5806451612903208E-2</v>
      </c>
    </row>
    <row r="130" spans="14:19" ht="19.5" customHeight="1" x14ac:dyDescent="0.25">
      <c r="N130" s="43">
        <f t="shared" si="11"/>
        <v>1.2500000000000009</v>
      </c>
      <c r="O130" s="43">
        <f t="shared" si="6"/>
        <v>0.3145866666666669</v>
      </c>
      <c r="P130" s="43">
        <f t="shared" si="7"/>
        <v>5.0133333333333335E-2</v>
      </c>
      <c r="Q130" s="43">
        <f t="shared" si="8"/>
        <v>2.5599999999999984E-2</v>
      </c>
      <c r="R130" s="43">
        <f t="shared" si="9"/>
        <v>0.16383999999999976</v>
      </c>
      <c r="S130" s="43">
        <f t="shared" si="10"/>
        <v>2.5599999999999984E-2</v>
      </c>
    </row>
    <row r="131" spans="14:19" ht="19.5" customHeight="1" x14ac:dyDescent="0.25">
      <c r="N131" s="43">
        <f t="shared" si="11"/>
        <v>1.2600000000000009</v>
      </c>
      <c r="O131" s="43">
        <f t="shared" si="6"/>
        <v>0.31694293333333362</v>
      </c>
      <c r="P131" s="43">
        <f t="shared" si="7"/>
        <v>5.0133333333333335E-2</v>
      </c>
      <c r="Q131" s="43">
        <f t="shared" si="8"/>
        <v>2.5396825396825379E-2</v>
      </c>
      <c r="R131" s="43">
        <f t="shared" si="9"/>
        <v>0.16124968505920864</v>
      </c>
      <c r="S131" s="43">
        <f t="shared" si="10"/>
        <v>2.5396825396825379E-2</v>
      </c>
    </row>
    <row r="132" spans="14:19" ht="19.5" customHeight="1" x14ac:dyDescent="0.25">
      <c r="N132" s="43">
        <f t="shared" si="11"/>
        <v>1.2700000000000009</v>
      </c>
      <c r="O132" s="43">
        <f t="shared" si="6"/>
        <v>0.31929920000000028</v>
      </c>
      <c r="P132" s="43">
        <f t="shared" si="7"/>
        <v>5.0133333333333335E-2</v>
      </c>
      <c r="Q132" s="43">
        <f t="shared" si="8"/>
        <v>2.519685039370077E-2</v>
      </c>
      <c r="R132" s="43">
        <f t="shared" si="9"/>
        <v>0.15872031744063467</v>
      </c>
      <c r="S132" s="43">
        <f t="shared" si="10"/>
        <v>2.519685039370077E-2</v>
      </c>
    </row>
    <row r="133" spans="14:19" ht="19.5" customHeight="1" x14ac:dyDescent="0.25">
      <c r="N133" s="43">
        <f t="shared" si="11"/>
        <v>1.2800000000000009</v>
      </c>
      <c r="O133" s="43">
        <f t="shared" si="6"/>
        <v>0.32165546666666694</v>
      </c>
      <c r="P133" s="43">
        <f t="shared" si="7"/>
        <v>5.0133333333333335E-2</v>
      </c>
      <c r="Q133" s="43">
        <f t="shared" si="8"/>
        <v>2.4999999999999984E-2</v>
      </c>
      <c r="R133" s="43">
        <f t="shared" si="9"/>
        <v>0.15624999999999978</v>
      </c>
      <c r="S133" s="43">
        <f t="shared" si="10"/>
        <v>2.4999999999999984E-2</v>
      </c>
    </row>
    <row r="134" spans="14:19" ht="19.5" customHeight="1" x14ac:dyDescent="0.25">
      <c r="N134" s="43">
        <f t="shared" si="11"/>
        <v>1.2900000000000009</v>
      </c>
      <c r="O134" s="43">
        <f t="shared" ref="O134:O197" si="12">+$E$18*(0.4+(0.6*N134/$E$21))</f>
        <v>0.32401173333333361</v>
      </c>
      <c r="P134" s="43">
        <f t="shared" ref="P134:P197" si="13">+$E$18</f>
        <v>5.0133333333333335E-2</v>
      </c>
      <c r="Q134" s="43">
        <f t="shared" ref="Q134:Q197" si="14">+IF(N134&gt;0,$E$19/N134,0)</f>
        <v>2.4806201550387579E-2</v>
      </c>
      <c r="R134" s="43">
        <f t="shared" ref="R134:R197" si="15">+IF(N134&gt;0,$E$19*$E$23/(N134*N134),0)</f>
        <v>0.15383690883961279</v>
      </c>
      <c r="S134" s="43">
        <f t="shared" ref="S134:S197" si="16">+IF(N134&lt;$E$21,O134,IF(AND(N134&gt;=$E$21,N134&lt;=$E$22),P134,IF(AND(N134&gt;$E$22,N134&lt;=$E$23),Q134,R134)))</f>
        <v>2.4806201550387579E-2</v>
      </c>
    </row>
    <row r="135" spans="14:19" ht="19.5" customHeight="1" x14ac:dyDescent="0.25">
      <c r="N135" s="43">
        <f t="shared" si="11"/>
        <v>1.3000000000000009</v>
      </c>
      <c r="O135" s="43">
        <f t="shared" si="12"/>
        <v>0.32636800000000027</v>
      </c>
      <c r="P135" s="43">
        <f t="shared" si="13"/>
        <v>5.0133333333333335E-2</v>
      </c>
      <c r="Q135" s="43">
        <f t="shared" si="14"/>
        <v>2.4615384615384598E-2</v>
      </c>
      <c r="R135" s="43">
        <f t="shared" si="15"/>
        <v>0.15147928994082818</v>
      </c>
      <c r="S135" s="43">
        <f t="shared" si="16"/>
        <v>2.4615384615384598E-2</v>
      </c>
    </row>
    <row r="136" spans="14:19" ht="19.5" customHeight="1" x14ac:dyDescent="0.25">
      <c r="N136" s="43">
        <f t="shared" ref="N136:N199" si="17">+N135+0.01</f>
        <v>1.3100000000000009</v>
      </c>
      <c r="O136" s="43">
        <f t="shared" si="12"/>
        <v>0.32872426666666699</v>
      </c>
      <c r="P136" s="43">
        <f t="shared" si="13"/>
        <v>5.0133333333333335E-2</v>
      </c>
      <c r="Q136" s="43">
        <f t="shared" si="14"/>
        <v>2.4427480916030517E-2</v>
      </c>
      <c r="R136" s="43">
        <f t="shared" si="15"/>
        <v>0.14917545597575879</v>
      </c>
      <c r="S136" s="43">
        <f t="shared" si="16"/>
        <v>2.4427480916030517E-2</v>
      </c>
    </row>
    <row r="137" spans="14:19" ht="19.5" customHeight="1" x14ac:dyDescent="0.25">
      <c r="N137" s="43">
        <f t="shared" si="17"/>
        <v>1.320000000000001</v>
      </c>
      <c r="O137" s="43">
        <f t="shared" si="12"/>
        <v>0.33108053333333359</v>
      </c>
      <c r="P137" s="43">
        <f t="shared" si="13"/>
        <v>5.0133333333333335E-2</v>
      </c>
      <c r="Q137" s="43">
        <f t="shared" si="14"/>
        <v>2.4242424242424225E-2</v>
      </c>
      <c r="R137" s="43">
        <f t="shared" si="15"/>
        <v>0.14692378328741942</v>
      </c>
      <c r="S137" s="43">
        <f t="shared" si="16"/>
        <v>2.4242424242424225E-2</v>
      </c>
    </row>
    <row r="138" spans="14:19" ht="19.5" customHeight="1" x14ac:dyDescent="0.25">
      <c r="N138" s="43">
        <f t="shared" si="17"/>
        <v>1.330000000000001</v>
      </c>
      <c r="O138" s="43">
        <f t="shared" si="12"/>
        <v>0.33343680000000026</v>
      </c>
      <c r="P138" s="43">
        <f t="shared" si="13"/>
        <v>5.0133333333333335E-2</v>
      </c>
      <c r="Q138" s="43">
        <f t="shared" si="14"/>
        <v>2.4060150375939834E-2</v>
      </c>
      <c r="R138" s="43">
        <f t="shared" si="15"/>
        <v>0.14472270902820941</v>
      </c>
      <c r="S138" s="43">
        <f t="shared" si="16"/>
        <v>2.4060150375939834E-2</v>
      </c>
    </row>
    <row r="139" spans="14:19" ht="19.5" customHeight="1" x14ac:dyDescent="0.25">
      <c r="N139" s="43">
        <f t="shared" si="17"/>
        <v>1.340000000000001</v>
      </c>
      <c r="O139" s="43">
        <f t="shared" si="12"/>
        <v>0.33579306666666697</v>
      </c>
      <c r="P139" s="43">
        <f t="shared" si="13"/>
        <v>5.0133333333333335E-2</v>
      </c>
      <c r="Q139" s="43">
        <f t="shared" si="14"/>
        <v>2.3880597014925356E-2</v>
      </c>
      <c r="R139" s="43">
        <f t="shared" si="15"/>
        <v>0.14257072844731547</v>
      </c>
      <c r="S139" s="43">
        <f t="shared" si="16"/>
        <v>2.3880597014925356E-2</v>
      </c>
    </row>
    <row r="140" spans="14:19" ht="19.5" customHeight="1" x14ac:dyDescent="0.25">
      <c r="N140" s="43">
        <f t="shared" si="17"/>
        <v>1.350000000000001</v>
      </c>
      <c r="O140" s="43">
        <f t="shared" si="12"/>
        <v>0.33814933333333363</v>
      </c>
      <c r="P140" s="43">
        <f t="shared" si="13"/>
        <v>5.0133333333333335E-2</v>
      </c>
      <c r="Q140" s="43">
        <f t="shared" si="14"/>
        <v>2.3703703703703689E-2</v>
      </c>
      <c r="R140" s="43">
        <f t="shared" si="15"/>
        <v>0.14046639231824395</v>
      </c>
      <c r="S140" s="43">
        <f t="shared" si="16"/>
        <v>2.3703703703703689E-2</v>
      </c>
    </row>
    <row r="141" spans="14:19" ht="19.5" customHeight="1" x14ac:dyDescent="0.25">
      <c r="N141" s="43">
        <f t="shared" si="17"/>
        <v>1.360000000000001</v>
      </c>
      <c r="O141" s="43">
        <f t="shared" si="12"/>
        <v>0.3405056000000003</v>
      </c>
      <c r="P141" s="43">
        <f t="shared" si="13"/>
        <v>5.0133333333333335E-2</v>
      </c>
      <c r="Q141" s="43">
        <f t="shared" si="14"/>
        <v>2.3529411764705865E-2</v>
      </c>
      <c r="R141" s="43">
        <f t="shared" si="15"/>
        <v>0.13840830449826971</v>
      </c>
      <c r="S141" s="43">
        <f t="shared" si="16"/>
        <v>2.3529411764705865E-2</v>
      </c>
    </row>
    <row r="142" spans="14:19" ht="19.5" customHeight="1" x14ac:dyDescent="0.25">
      <c r="N142" s="43">
        <f t="shared" si="17"/>
        <v>1.370000000000001</v>
      </c>
      <c r="O142" s="43">
        <f t="shared" si="12"/>
        <v>0.34286186666666696</v>
      </c>
      <c r="P142" s="43">
        <f t="shared" si="13"/>
        <v>5.0133333333333335E-2</v>
      </c>
      <c r="Q142" s="43">
        <f t="shared" si="14"/>
        <v>2.3357664233576627E-2</v>
      </c>
      <c r="R142" s="43">
        <f t="shared" si="15"/>
        <v>0.13639511961212619</v>
      </c>
      <c r="S142" s="43">
        <f t="shared" si="16"/>
        <v>2.3357664233576627E-2</v>
      </c>
    </row>
    <row r="143" spans="14:19" ht="19.5" customHeight="1" x14ac:dyDescent="0.25">
      <c r="N143" s="43">
        <f t="shared" si="17"/>
        <v>1.380000000000001</v>
      </c>
      <c r="O143" s="43">
        <f t="shared" si="12"/>
        <v>0.34521813333333362</v>
      </c>
      <c r="P143" s="43">
        <f t="shared" si="13"/>
        <v>5.0133333333333335E-2</v>
      </c>
      <c r="Q143" s="43">
        <f t="shared" si="14"/>
        <v>2.3188405797101432E-2</v>
      </c>
      <c r="R143" s="43">
        <f t="shared" si="15"/>
        <v>0.13442554085276184</v>
      </c>
      <c r="S143" s="43">
        <f t="shared" si="16"/>
        <v>2.3188405797101432E-2</v>
      </c>
    </row>
    <row r="144" spans="14:19" ht="19.5" customHeight="1" x14ac:dyDescent="0.25">
      <c r="N144" s="43">
        <f t="shared" si="17"/>
        <v>1.390000000000001</v>
      </c>
      <c r="O144" s="43">
        <f t="shared" si="12"/>
        <v>0.34757440000000034</v>
      </c>
      <c r="P144" s="43">
        <f t="shared" si="13"/>
        <v>5.0133333333333335E-2</v>
      </c>
      <c r="Q144" s="43">
        <f t="shared" si="14"/>
        <v>2.3021582733812933E-2</v>
      </c>
      <c r="R144" s="43">
        <f t="shared" si="15"/>
        <v>0.13249831789244845</v>
      </c>
      <c r="S144" s="43">
        <f t="shared" si="16"/>
        <v>2.3021582733812933E-2</v>
      </c>
    </row>
    <row r="145" spans="14:19" ht="19.5" customHeight="1" x14ac:dyDescent="0.25">
      <c r="N145" s="43">
        <f t="shared" si="17"/>
        <v>1.400000000000001</v>
      </c>
      <c r="O145" s="43">
        <f t="shared" si="12"/>
        <v>0.34993066666666695</v>
      </c>
      <c r="P145" s="43">
        <f t="shared" si="13"/>
        <v>5.0133333333333335E-2</v>
      </c>
      <c r="Q145" s="43">
        <f t="shared" si="14"/>
        <v>2.285714285714284E-2</v>
      </c>
      <c r="R145" s="43">
        <f t="shared" si="15"/>
        <v>0.130612244897959</v>
      </c>
      <c r="S145" s="43">
        <f t="shared" si="16"/>
        <v>2.285714285714284E-2</v>
      </c>
    </row>
    <row r="146" spans="14:19" ht="19.5" customHeight="1" x14ac:dyDescent="0.25">
      <c r="N146" s="43">
        <f t="shared" si="17"/>
        <v>1.410000000000001</v>
      </c>
      <c r="O146" s="43">
        <f t="shared" si="12"/>
        <v>0.35228693333333361</v>
      </c>
      <c r="P146" s="43">
        <f t="shared" si="13"/>
        <v>5.0133333333333335E-2</v>
      </c>
      <c r="Q146" s="43">
        <f t="shared" si="14"/>
        <v>2.2695035460992892E-2</v>
      </c>
      <c r="R146" s="43">
        <f t="shared" si="15"/>
        <v>0.12876615864393121</v>
      </c>
      <c r="S146" s="43">
        <f t="shared" si="16"/>
        <v>2.2695035460992892E-2</v>
      </c>
    </row>
    <row r="147" spans="14:19" ht="19.5" customHeight="1" x14ac:dyDescent="0.25">
      <c r="N147" s="43">
        <f t="shared" si="17"/>
        <v>1.420000000000001</v>
      </c>
      <c r="O147" s="43">
        <f t="shared" si="12"/>
        <v>0.35464320000000032</v>
      </c>
      <c r="P147" s="43">
        <f t="shared" si="13"/>
        <v>5.0133333333333335E-2</v>
      </c>
      <c r="Q147" s="43">
        <f t="shared" si="14"/>
        <v>2.2535211267605618E-2</v>
      </c>
      <c r="R147" s="43">
        <f t="shared" si="15"/>
        <v>0.12695893671890479</v>
      </c>
      <c r="S147" s="43">
        <f t="shared" si="16"/>
        <v>2.2535211267605618E-2</v>
      </c>
    </row>
    <row r="148" spans="14:19" ht="19.5" customHeight="1" x14ac:dyDescent="0.25">
      <c r="N148" s="43">
        <f t="shared" si="17"/>
        <v>1.430000000000001</v>
      </c>
      <c r="O148" s="43">
        <f t="shared" si="12"/>
        <v>0.35699946666666699</v>
      </c>
      <c r="P148" s="43">
        <f t="shared" si="13"/>
        <v>5.0133333333333335E-2</v>
      </c>
      <c r="Q148" s="43">
        <f t="shared" si="14"/>
        <v>2.237762237762236E-2</v>
      </c>
      <c r="R148" s="43">
        <f t="shared" si="15"/>
        <v>0.12518949581886626</v>
      </c>
      <c r="S148" s="43">
        <f t="shared" si="16"/>
        <v>2.237762237762236E-2</v>
      </c>
    </row>
    <row r="149" spans="14:19" ht="19.5" customHeight="1" x14ac:dyDescent="0.25">
      <c r="N149" s="43">
        <f t="shared" si="17"/>
        <v>1.4400000000000011</v>
      </c>
      <c r="O149" s="43">
        <f t="shared" si="12"/>
        <v>0.35935573333333365</v>
      </c>
      <c r="P149" s="43">
        <f t="shared" si="13"/>
        <v>5.0133333333333335E-2</v>
      </c>
      <c r="Q149" s="43">
        <f t="shared" si="14"/>
        <v>2.2222222222222206E-2</v>
      </c>
      <c r="R149" s="43">
        <f t="shared" si="15"/>
        <v>0.12345679012345662</v>
      </c>
      <c r="S149" s="43">
        <f t="shared" si="16"/>
        <v>2.2222222222222206E-2</v>
      </c>
    </row>
    <row r="150" spans="14:19" ht="19.5" customHeight="1" x14ac:dyDescent="0.25">
      <c r="N150" s="43">
        <f t="shared" si="17"/>
        <v>1.4500000000000011</v>
      </c>
      <c r="O150" s="43">
        <f t="shared" si="12"/>
        <v>0.36171200000000031</v>
      </c>
      <c r="P150" s="43">
        <f t="shared" si="13"/>
        <v>5.0133333333333335E-2</v>
      </c>
      <c r="Q150" s="43">
        <f t="shared" si="14"/>
        <v>2.2068965517241364E-2</v>
      </c>
      <c r="R150" s="43">
        <f t="shared" si="15"/>
        <v>0.12175980975029708</v>
      </c>
      <c r="S150" s="43">
        <f t="shared" si="16"/>
        <v>2.2068965517241364E-2</v>
      </c>
    </row>
    <row r="151" spans="14:19" ht="19.5" customHeight="1" x14ac:dyDescent="0.25">
      <c r="N151" s="43">
        <f t="shared" si="17"/>
        <v>1.4600000000000011</v>
      </c>
      <c r="O151" s="43">
        <f t="shared" si="12"/>
        <v>0.36406826666666697</v>
      </c>
      <c r="P151" s="43">
        <f t="shared" si="13"/>
        <v>5.0133333333333335E-2</v>
      </c>
      <c r="Q151" s="43">
        <f t="shared" si="14"/>
        <v>2.1917808219178065E-2</v>
      </c>
      <c r="R151" s="43">
        <f t="shared" si="15"/>
        <v>0.12009757928316739</v>
      </c>
      <c r="S151" s="43">
        <f t="shared" si="16"/>
        <v>2.1917808219178065E-2</v>
      </c>
    </row>
    <row r="152" spans="14:19" ht="19.5" customHeight="1" x14ac:dyDescent="0.25">
      <c r="N152" s="43">
        <f t="shared" si="17"/>
        <v>1.4700000000000011</v>
      </c>
      <c r="O152" s="43">
        <f t="shared" si="12"/>
        <v>0.36642453333333369</v>
      </c>
      <c r="P152" s="43">
        <f t="shared" si="13"/>
        <v>5.0133333333333335E-2</v>
      </c>
      <c r="Q152" s="43">
        <f t="shared" si="14"/>
        <v>2.1768707482993182E-2</v>
      </c>
      <c r="R152" s="43">
        <f t="shared" si="15"/>
        <v>0.11846915637003082</v>
      </c>
      <c r="S152" s="43">
        <f t="shared" si="16"/>
        <v>2.1768707482993182E-2</v>
      </c>
    </row>
    <row r="153" spans="14:19" ht="19.5" customHeight="1" x14ac:dyDescent="0.25">
      <c r="N153" s="43">
        <f t="shared" si="17"/>
        <v>1.4800000000000011</v>
      </c>
      <c r="O153" s="43">
        <f t="shared" si="12"/>
        <v>0.3687808000000003</v>
      </c>
      <c r="P153" s="43">
        <f t="shared" si="13"/>
        <v>5.0133333333333335E-2</v>
      </c>
      <c r="Q153" s="43">
        <f t="shared" si="14"/>
        <v>2.1621621621621605E-2</v>
      </c>
      <c r="R153" s="43">
        <f t="shared" si="15"/>
        <v>0.11687363038714371</v>
      </c>
      <c r="S153" s="43">
        <f t="shared" si="16"/>
        <v>2.1621621621621605E-2</v>
      </c>
    </row>
    <row r="154" spans="14:19" ht="19.5" customHeight="1" x14ac:dyDescent="0.25">
      <c r="N154" s="43">
        <f t="shared" si="17"/>
        <v>1.4900000000000011</v>
      </c>
      <c r="O154" s="43">
        <f t="shared" si="12"/>
        <v>0.37113706666666701</v>
      </c>
      <c r="P154" s="43">
        <f t="shared" si="13"/>
        <v>5.0133333333333335E-2</v>
      </c>
      <c r="Q154" s="43">
        <f t="shared" si="14"/>
        <v>2.1476510067114079E-2</v>
      </c>
      <c r="R154" s="43">
        <f t="shared" si="15"/>
        <v>0.1153101211657131</v>
      </c>
      <c r="S154" s="43">
        <f t="shared" si="16"/>
        <v>2.1476510067114079E-2</v>
      </c>
    </row>
    <row r="155" spans="14:19" ht="19.5" customHeight="1" x14ac:dyDescent="0.25">
      <c r="N155" s="43">
        <f t="shared" si="17"/>
        <v>1.5000000000000011</v>
      </c>
      <c r="O155" s="43">
        <f t="shared" si="12"/>
        <v>0.37349333333333362</v>
      </c>
      <c r="P155" s="43">
        <f t="shared" si="13"/>
        <v>5.0133333333333335E-2</v>
      </c>
      <c r="Q155" s="43">
        <f t="shared" si="14"/>
        <v>2.1333333333333319E-2</v>
      </c>
      <c r="R155" s="43">
        <f t="shared" si="15"/>
        <v>0.1137777777777776</v>
      </c>
      <c r="S155" s="43">
        <f t="shared" si="16"/>
        <v>2.1333333333333319E-2</v>
      </c>
    </row>
    <row r="156" spans="14:19" ht="19.5" customHeight="1" x14ac:dyDescent="0.25">
      <c r="N156" s="43">
        <f t="shared" si="17"/>
        <v>1.5100000000000011</v>
      </c>
      <c r="O156" s="43">
        <f t="shared" si="12"/>
        <v>0.37584960000000028</v>
      </c>
      <c r="P156" s="43">
        <f t="shared" si="13"/>
        <v>5.0133333333333335E-2</v>
      </c>
      <c r="Q156" s="43">
        <f t="shared" si="14"/>
        <v>2.1192052980132436E-2</v>
      </c>
      <c r="R156" s="43">
        <f t="shared" si="15"/>
        <v>0.11227577737818499</v>
      </c>
      <c r="S156" s="43">
        <f t="shared" si="16"/>
        <v>2.1192052980132436E-2</v>
      </c>
    </row>
    <row r="157" spans="14:19" ht="19.5" customHeight="1" x14ac:dyDescent="0.25">
      <c r="N157" s="43">
        <f t="shared" si="17"/>
        <v>1.5200000000000011</v>
      </c>
      <c r="O157" s="43">
        <f t="shared" si="12"/>
        <v>0.37820586666666695</v>
      </c>
      <c r="P157" s="43">
        <f t="shared" si="13"/>
        <v>5.0133333333333335E-2</v>
      </c>
      <c r="Q157" s="43">
        <f t="shared" si="14"/>
        <v>2.1052631578947354E-2</v>
      </c>
      <c r="R157" s="43">
        <f t="shared" si="15"/>
        <v>0.11080332409972282</v>
      </c>
      <c r="S157" s="43">
        <f t="shared" si="16"/>
        <v>2.1052631578947354E-2</v>
      </c>
    </row>
    <row r="158" spans="14:19" ht="19.5" customHeight="1" x14ac:dyDescent="0.25">
      <c r="N158" s="43">
        <f t="shared" si="17"/>
        <v>1.5300000000000011</v>
      </c>
      <c r="O158" s="43">
        <f t="shared" si="12"/>
        <v>0.38056213333333361</v>
      </c>
      <c r="P158" s="43">
        <f t="shared" si="13"/>
        <v>5.0133333333333335E-2</v>
      </c>
      <c r="Q158" s="43">
        <f t="shared" si="14"/>
        <v>2.0915032679738547E-2</v>
      </c>
      <c r="R158" s="43">
        <f t="shared" si="15"/>
        <v>0.10935964799863285</v>
      </c>
      <c r="S158" s="43">
        <f t="shared" si="16"/>
        <v>2.0915032679738547E-2</v>
      </c>
    </row>
    <row r="159" spans="14:19" ht="19.5" customHeight="1" x14ac:dyDescent="0.25">
      <c r="N159" s="43">
        <f t="shared" si="17"/>
        <v>1.5400000000000011</v>
      </c>
      <c r="O159" s="43">
        <f t="shared" si="12"/>
        <v>0.38291840000000027</v>
      </c>
      <c r="P159" s="43">
        <f t="shared" si="13"/>
        <v>5.0133333333333335E-2</v>
      </c>
      <c r="Q159" s="43">
        <f t="shared" si="14"/>
        <v>2.0779220779220765E-2</v>
      </c>
      <c r="R159" s="43">
        <f t="shared" si="15"/>
        <v>0.1079440040479</v>
      </c>
      <c r="S159" s="43">
        <f t="shared" si="16"/>
        <v>2.0779220779220765E-2</v>
      </c>
    </row>
    <row r="160" spans="14:19" ht="19.5" customHeight="1" x14ac:dyDescent="0.25">
      <c r="N160" s="43">
        <f t="shared" si="17"/>
        <v>1.5500000000000012</v>
      </c>
      <c r="O160" s="43">
        <f t="shared" si="12"/>
        <v>0.38527466666666699</v>
      </c>
      <c r="P160" s="43">
        <f t="shared" si="13"/>
        <v>5.0133333333333335E-2</v>
      </c>
      <c r="Q160" s="43">
        <f t="shared" si="14"/>
        <v>2.0645161290322567E-2</v>
      </c>
      <c r="R160" s="43">
        <f t="shared" si="15"/>
        <v>0.10655567117585833</v>
      </c>
      <c r="S160" s="43">
        <f t="shared" si="16"/>
        <v>2.0645161290322567E-2</v>
      </c>
    </row>
    <row r="161" spans="14:19" ht="19.5" customHeight="1" x14ac:dyDescent="0.25">
      <c r="N161" s="43">
        <f t="shared" si="17"/>
        <v>1.5600000000000012</v>
      </c>
      <c r="O161" s="43">
        <f t="shared" si="12"/>
        <v>0.38763093333333365</v>
      </c>
      <c r="P161" s="43">
        <f t="shared" si="13"/>
        <v>5.0133333333333335E-2</v>
      </c>
      <c r="Q161" s="43">
        <f t="shared" si="14"/>
        <v>2.0512820512820499E-2</v>
      </c>
      <c r="R161" s="43">
        <f t="shared" si="15"/>
        <v>0.10519395134779734</v>
      </c>
      <c r="S161" s="43">
        <f t="shared" si="16"/>
        <v>2.0512820512820499E-2</v>
      </c>
    </row>
    <row r="162" spans="14:19" ht="19.5" customHeight="1" x14ac:dyDescent="0.25">
      <c r="N162" s="43">
        <f t="shared" si="17"/>
        <v>1.5700000000000012</v>
      </c>
      <c r="O162" s="43">
        <f t="shared" si="12"/>
        <v>0.38998720000000031</v>
      </c>
      <c r="P162" s="43">
        <f t="shared" si="13"/>
        <v>5.0133333333333335E-2</v>
      </c>
      <c r="Q162" s="43">
        <f t="shared" si="14"/>
        <v>2.0382165605095526E-2</v>
      </c>
      <c r="R162" s="43">
        <f t="shared" si="15"/>
        <v>0.10385816868838477</v>
      </c>
      <c r="S162" s="43">
        <f t="shared" si="16"/>
        <v>2.0382165605095526E-2</v>
      </c>
    </row>
    <row r="163" spans="14:19" ht="19.5" customHeight="1" x14ac:dyDescent="0.25">
      <c r="N163" s="43">
        <f t="shared" si="17"/>
        <v>1.5800000000000012</v>
      </c>
      <c r="O163" s="43">
        <f t="shared" si="12"/>
        <v>0.39234346666666697</v>
      </c>
      <c r="P163" s="43">
        <f t="shared" si="13"/>
        <v>5.0133333333333335E-2</v>
      </c>
      <c r="Q163" s="43">
        <f t="shared" si="14"/>
        <v>2.0253164556962012E-2</v>
      </c>
      <c r="R163" s="43">
        <f t="shared" si="15"/>
        <v>0.10254766864284554</v>
      </c>
      <c r="S163" s="43">
        <f t="shared" si="16"/>
        <v>2.0253164556962012E-2</v>
      </c>
    </row>
    <row r="164" spans="14:19" ht="19.5" customHeight="1" x14ac:dyDescent="0.25">
      <c r="N164" s="43">
        <f t="shared" si="17"/>
        <v>1.5900000000000012</v>
      </c>
      <c r="O164" s="43">
        <f t="shared" si="12"/>
        <v>0.39469973333333364</v>
      </c>
      <c r="P164" s="43">
        <f t="shared" si="13"/>
        <v>5.0133333333333335E-2</v>
      </c>
      <c r="Q164" s="43">
        <f t="shared" si="14"/>
        <v>2.0125786163521998E-2</v>
      </c>
      <c r="R164" s="43">
        <f t="shared" si="15"/>
        <v>0.10126181717495338</v>
      </c>
      <c r="S164" s="43">
        <f t="shared" si="16"/>
        <v>2.0125786163521998E-2</v>
      </c>
    </row>
    <row r="165" spans="14:19" ht="19.5" customHeight="1" x14ac:dyDescent="0.25">
      <c r="N165" s="43">
        <f t="shared" si="17"/>
        <v>1.6000000000000012</v>
      </c>
      <c r="O165" s="43">
        <f t="shared" si="12"/>
        <v>0.3970560000000003</v>
      </c>
      <c r="P165" s="43">
        <f t="shared" si="13"/>
        <v>5.0133333333333335E-2</v>
      </c>
      <c r="Q165" s="43">
        <f t="shared" si="14"/>
        <v>1.9999999999999987E-2</v>
      </c>
      <c r="R165" s="43">
        <f t="shared" si="15"/>
        <v>9.9999999999999839E-2</v>
      </c>
      <c r="S165" s="43">
        <f t="shared" si="16"/>
        <v>1.9999999999999987E-2</v>
      </c>
    </row>
    <row r="166" spans="14:19" ht="19.5" customHeight="1" x14ac:dyDescent="0.25">
      <c r="N166" s="43">
        <f t="shared" si="17"/>
        <v>1.6100000000000012</v>
      </c>
      <c r="O166" s="43">
        <f t="shared" si="12"/>
        <v>0.39941226666666696</v>
      </c>
      <c r="P166" s="43">
        <f t="shared" si="13"/>
        <v>5.0133333333333335E-2</v>
      </c>
      <c r="Q166" s="43">
        <f t="shared" si="14"/>
        <v>1.9875776397515515E-2</v>
      </c>
      <c r="R166" s="43">
        <f t="shared" si="15"/>
        <v>9.8761621851008688E-2</v>
      </c>
      <c r="S166" s="43">
        <f t="shared" si="16"/>
        <v>1.9875776397515515E-2</v>
      </c>
    </row>
    <row r="167" spans="14:19" ht="19.5" customHeight="1" x14ac:dyDescent="0.25">
      <c r="N167" s="43">
        <f t="shared" si="17"/>
        <v>1.6200000000000012</v>
      </c>
      <c r="O167" s="43">
        <f t="shared" si="12"/>
        <v>0.40176853333333357</v>
      </c>
      <c r="P167" s="43">
        <f t="shared" si="13"/>
        <v>5.0133333333333335E-2</v>
      </c>
      <c r="Q167" s="43">
        <f t="shared" si="14"/>
        <v>1.9753086419753072E-2</v>
      </c>
      <c r="R167" s="43">
        <f t="shared" si="15"/>
        <v>9.7546105776558298E-2</v>
      </c>
      <c r="S167" s="43">
        <f t="shared" si="16"/>
        <v>1.9753086419753072E-2</v>
      </c>
    </row>
    <row r="168" spans="14:19" ht="19.5" customHeight="1" x14ac:dyDescent="0.25">
      <c r="N168" s="43">
        <f t="shared" si="17"/>
        <v>1.6300000000000012</v>
      </c>
      <c r="O168" s="43">
        <f t="shared" si="12"/>
        <v>0.40412480000000028</v>
      </c>
      <c r="P168" s="43">
        <f t="shared" si="13"/>
        <v>5.0133333333333335E-2</v>
      </c>
      <c r="Q168" s="43">
        <f t="shared" si="14"/>
        <v>1.9631901840490785E-2</v>
      </c>
      <c r="R168" s="43">
        <f t="shared" si="15"/>
        <v>9.6352892468666351E-2</v>
      </c>
      <c r="S168" s="43">
        <f t="shared" si="16"/>
        <v>1.9631901840490785E-2</v>
      </c>
    </row>
    <row r="169" spans="14:19" ht="19.5" customHeight="1" x14ac:dyDescent="0.25">
      <c r="N169" s="43">
        <f t="shared" si="17"/>
        <v>1.6400000000000012</v>
      </c>
      <c r="O169" s="43">
        <f t="shared" si="12"/>
        <v>0.406481066666667</v>
      </c>
      <c r="P169" s="43">
        <f t="shared" si="13"/>
        <v>5.0133333333333335E-2</v>
      </c>
      <c r="Q169" s="43">
        <f t="shared" si="14"/>
        <v>1.9512195121951206E-2</v>
      </c>
      <c r="R169" s="43">
        <f t="shared" si="15"/>
        <v>9.5181439619274097E-2</v>
      </c>
      <c r="S169" s="43">
        <f t="shared" si="16"/>
        <v>1.9512195121951206E-2</v>
      </c>
    </row>
    <row r="170" spans="14:19" ht="19.5" customHeight="1" x14ac:dyDescent="0.25">
      <c r="N170" s="43">
        <f t="shared" si="17"/>
        <v>1.6500000000000012</v>
      </c>
      <c r="O170" s="43">
        <f t="shared" si="12"/>
        <v>0.40883733333333366</v>
      </c>
      <c r="P170" s="43">
        <f t="shared" si="13"/>
        <v>5.0133333333333335E-2</v>
      </c>
      <c r="Q170" s="43">
        <f t="shared" si="14"/>
        <v>1.939393939393938E-2</v>
      </c>
      <c r="R170" s="43">
        <f t="shared" si="15"/>
        <v>9.4031221303948434E-2</v>
      </c>
      <c r="S170" s="43">
        <f t="shared" si="16"/>
        <v>1.939393939393938E-2</v>
      </c>
    </row>
    <row r="171" spans="14:19" ht="19.5" customHeight="1" x14ac:dyDescent="0.25">
      <c r="N171" s="43">
        <f t="shared" si="17"/>
        <v>1.6600000000000013</v>
      </c>
      <c r="O171" s="43">
        <f t="shared" si="12"/>
        <v>0.41119360000000027</v>
      </c>
      <c r="P171" s="43">
        <f t="shared" si="13"/>
        <v>5.0133333333333335E-2</v>
      </c>
      <c r="Q171" s="43">
        <f t="shared" si="14"/>
        <v>1.9277108433734924E-2</v>
      </c>
      <c r="R171" s="43">
        <f t="shared" si="15"/>
        <v>9.2901727391493549E-2</v>
      </c>
      <c r="S171" s="43">
        <f t="shared" si="16"/>
        <v>1.9277108433734924E-2</v>
      </c>
    </row>
    <row r="172" spans="14:19" ht="19.5" customHeight="1" x14ac:dyDescent="0.25">
      <c r="N172" s="43">
        <f t="shared" si="17"/>
        <v>1.6700000000000013</v>
      </c>
      <c r="O172" s="43">
        <f t="shared" si="12"/>
        <v>0.41354986666666699</v>
      </c>
      <c r="P172" s="43">
        <f t="shared" si="13"/>
        <v>5.0133333333333335E-2</v>
      </c>
      <c r="Q172" s="43">
        <f t="shared" si="14"/>
        <v>1.9161676646706573E-2</v>
      </c>
      <c r="R172" s="43">
        <f t="shared" si="15"/>
        <v>9.1792462978234998E-2</v>
      </c>
      <c r="S172" s="43">
        <f t="shared" si="16"/>
        <v>1.9161676646706573E-2</v>
      </c>
    </row>
    <row r="173" spans="14:19" ht="19.5" customHeight="1" x14ac:dyDescent="0.25">
      <c r="N173" s="43">
        <f t="shared" si="17"/>
        <v>1.6800000000000013</v>
      </c>
      <c r="O173" s="43">
        <f t="shared" si="12"/>
        <v>0.41590613333333365</v>
      </c>
      <c r="P173" s="43">
        <f t="shared" si="13"/>
        <v>5.0133333333333335E-2</v>
      </c>
      <c r="Q173" s="43">
        <f t="shared" si="14"/>
        <v>1.9047619047619032E-2</v>
      </c>
      <c r="R173" s="43">
        <f t="shared" si="15"/>
        <v>9.0702947845804849E-2</v>
      </c>
      <c r="S173" s="43">
        <f t="shared" si="16"/>
        <v>1.9047619047619032E-2</v>
      </c>
    </row>
    <row r="174" spans="14:19" ht="19.5" customHeight="1" x14ac:dyDescent="0.25">
      <c r="N174" s="43">
        <f t="shared" si="17"/>
        <v>1.6900000000000013</v>
      </c>
      <c r="O174" s="43">
        <f t="shared" si="12"/>
        <v>0.41826240000000026</v>
      </c>
      <c r="P174" s="43">
        <f t="shared" si="13"/>
        <v>5.0133333333333335E-2</v>
      </c>
      <c r="Q174" s="43">
        <f t="shared" si="14"/>
        <v>1.8934911242603537E-2</v>
      </c>
      <c r="R174" s="43">
        <f t="shared" si="15"/>
        <v>8.9632715941318442E-2</v>
      </c>
      <c r="S174" s="43">
        <f t="shared" si="16"/>
        <v>1.8934911242603537E-2</v>
      </c>
    </row>
    <row r="175" spans="14:19" ht="19.5" customHeight="1" x14ac:dyDescent="0.25">
      <c r="N175" s="43">
        <f t="shared" si="17"/>
        <v>1.7000000000000013</v>
      </c>
      <c r="O175" s="43">
        <f t="shared" si="12"/>
        <v>0.42061866666666697</v>
      </c>
      <c r="P175" s="43">
        <f t="shared" si="13"/>
        <v>5.0133333333333335E-2</v>
      </c>
      <c r="Q175" s="43">
        <f t="shared" si="14"/>
        <v>1.882352941176469E-2</v>
      </c>
      <c r="R175" s="43">
        <f t="shared" si="15"/>
        <v>8.8581314878892592E-2</v>
      </c>
      <c r="S175" s="43">
        <f t="shared" si="16"/>
        <v>1.882352941176469E-2</v>
      </c>
    </row>
    <row r="176" spans="14:19" ht="19.5" customHeight="1" x14ac:dyDescent="0.25">
      <c r="N176" s="43">
        <f t="shared" si="17"/>
        <v>1.7100000000000013</v>
      </c>
      <c r="O176" s="43">
        <f t="shared" si="12"/>
        <v>0.42297493333333369</v>
      </c>
      <c r="P176" s="43">
        <f t="shared" si="13"/>
        <v>5.0133333333333335E-2</v>
      </c>
      <c r="Q176" s="43">
        <f t="shared" si="14"/>
        <v>1.8713450292397647E-2</v>
      </c>
      <c r="R176" s="43">
        <f t="shared" si="15"/>
        <v>8.7548305461509393E-2</v>
      </c>
      <c r="S176" s="43">
        <f t="shared" si="16"/>
        <v>1.8713450292397647E-2</v>
      </c>
    </row>
    <row r="177" spans="14:19" ht="19.5" customHeight="1" x14ac:dyDescent="0.25">
      <c r="N177" s="43">
        <f t="shared" si="17"/>
        <v>1.7200000000000013</v>
      </c>
      <c r="O177" s="43">
        <f t="shared" si="12"/>
        <v>0.42533120000000035</v>
      </c>
      <c r="P177" s="43">
        <f t="shared" si="13"/>
        <v>5.0133333333333335E-2</v>
      </c>
      <c r="Q177" s="43">
        <f t="shared" si="14"/>
        <v>1.8604651162790684E-2</v>
      </c>
      <c r="R177" s="43">
        <f t="shared" si="15"/>
        <v>8.6533261222282179E-2</v>
      </c>
      <c r="S177" s="43">
        <f t="shared" si="16"/>
        <v>1.8604651162790684E-2</v>
      </c>
    </row>
    <row r="178" spans="14:19" ht="19.5" customHeight="1" x14ac:dyDescent="0.25">
      <c r="N178" s="43">
        <f t="shared" si="17"/>
        <v>1.7300000000000013</v>
      </c>
      <c r="O178" s="43">
        <f t="shared" si="12"/>
        <v>0.42768746666666696</v>
      </c>
      <c r="P178" s="43">
        <f t="shared" si="13"/>
        <v>5.0133333333333335E-2</v>
      </c>
      <c r="Q178" s="43">
        <f t="shared" si="14"/>
        <v>1.8497109826589583E-2</v>
      </c>
      <c r="R178" s="43">
        <f t="shared" si="15"/>
        <v>8.5535767984229211E-2</v>
      </c>
      <c r="S178" s="43">
        <f t="shared" si="16"/>
        <v>1.8497109826589583E-2</v>
      </c>
    </row>
    <row r="179" spans="14:19" ht="19.5" customHeight="1" x14ac:dyDescent="0.25">
      <c r="N179" s="43">
        <f t="shared" si="17"/>
        <v>1.7400000000000013</v>
      </c>
      <c r="O179" s="43">
        <f t="shared" si="12"/>
        <v>0.43004373333333368</v>
      </c>
      <c r="P179" s="43">
        <f t="shared" si="13"/>
        <v>5.0133333333333335E-2</v>
      </c>
      <c r="Q179" s="43">
        <f t="shared" si="14"/>
        <v>1.8390804597701135E-2</v>
      </c>
      <c r="R179" s="43">
        <f t="shared" si="15"/>
        <v>8.4555423437706306E-2</v>
      </c>
      <c r="S179" s="43">
        <f t="shared" si="16"/>
        <v>1.8390804597701135E-2</v>
      </c>
    </row>
    <row r="180" spans="14:19" ht="19.5" customHeight="1" x14ac:dyDescent="0.25">
      <c r="N180" s="43">
        <f t="shared" si="17"/>
        <v>1.7500000000000013</v>
      </c>
      <c r="O180" s="43">
        <f t="shared" si="12"/>
        <v>0.4324000000000004</v>
      </c>
      <c r="P180" s="43">
        <f t="shared" si="13"/>
        <v>5.0133333333333335E-2</v>
      </c>
      <c r="Q180" s="43">
        <f t="shared" si="14"/>
        <v>1.8285714285714273E-2</v>
      </c>
      <c r="R180" s="43">
        <f t="shared" si="15"/>
        <v>8.3591836734693753E-2</v>
      </c>
      <c r="S180" s="43">
        <f t="shared" si="16"/>
        <v>1.8285714285714273E-2</v>
      </c>
    </row>
    <row r="181" spans="14:19" ht="19.5" customHeight="1" x14ac:dyDescent="0.25">
      <c r="N181" s="43">
        <f t="shared" si="17"/>
        <v>1.7600000000000013</v>
      </c>
      <c r="O181" s="43">
        <f t="shared" si="12"/>
        <v>0.434756266666667</v>
      </c>
      <c r="P181" s="43">
        <f t="shared" si="13"/>
        <v>5.0133333333333335E-2</v>
      </c>
      <c r="Q181" s="43">
        <f t="shared" si="14"/>
        <v>1.8181818181818167E-2</v>
      </c>
      <c r="R181" s="43">
        <f t="shared" si="15"/>
        <v>8.2644628099173431E-2</v>
      </c>
      <c r="S181" s="43">
        <f t="shared" si="16"/>
        <v>1.8181818181818167E-2</v>
      </c>
    </row>
    <row r="182" spans="14:19" ht="19.5" customHeight="1" x14ac:dyDescent="0.25">
      <c r="N182" s="43">
        <f t="shared" si="17"/>
        <v>1.7700000000000014</v>
      </c>
      <c r="O182" s="43">
        <f t="shared" si="12"/>
        <v>0.43711253333333366</v>
      </c>
      <c r="P182" s="43">
        <f t="shared" si="13"/>
        <v>5.0133333333333335E-2</v>
      </c>
      <c r="Q182" s="43">
        <f t="shared" si="14"/>
        <v>1.8079096045197727E-2</v>
      </c>
      <c r="R182" s="43">
        <f t="shared" si="15"/>
        <v>8.1713428452871023E-2</v>
      </c>
      <c r="S182" s="43">
        <f t="shared" si="16"/>
        <v>1.8079096045197727E-2</v>
      </c>
    </row>
    <row r="183" spans="14:19" ht="19.5" customHeight="1" x14ac:dyDescent="0.25">
      <c r="N183" s="43">
        <f t="shared" si="17"/>
        <v>1.7800000000000014</v>
      </c>
      <c r="O183" s="43">
        <f t="shared" si="12"/>
        <v>0.43946880000000038</v>
      </c>
      <c r="P183" s="43">
        <f t="shared" si="13"/>
        <v>5.0133333333333335E-2</v>
      </c>
      <c r="Q183" s="43">
        <f t="shared" si="14"/>
        <v>1.7977528089887628E-2</v>
      </c>
      <c r="R183" s="43">
        <f t="shared" si="15"/>
        <v>8.0797879055674662E-2</v>
      </c>
      <c r="S183" s="43">
        <f t="shared" si="16"/>
        <v>1.7977528089887628E-2</v>
      </c>
    </row>
    <row r="184" spans="14:19" ht="19.5" customHeight="1" x14ac:dyDescent="0.25">
      <c r="N184" s="43">
        <f t="shared" si="17"/>
        <v>1.7900000000000014</v>
      </c>
      <c r="O184" s="43">
        <f t="shared" si="12"/>
        <v>0.44182506666666699</v>
      </c>
      <c r="P184" s="43">
        <f t="shared" si="13"/>
        <v>5.0133333333333335E-2</v>
      </c>
      <c r="Q184" s="43">
        <f t="shared" si="14"/>
        <v>1.7877094972067027E-2</v>
      </c>
      <c r="R184" s="43">
        <f t="shared" si="15"/>
        <v>7.9897631160076032E-2</v>
      </c>
      <c r="S184" s="43">
        <f t="shared" si="16"/>
        <v>1.7877094972067027E-2</v>
      </c>
    </row>
    <row r="185" spans="14:19" ht="19.5" customHeight="1" x14ac:dyDescent="0.25">
      <c r="N185" s="43">
        <f t="shared" si="17"/>
        <v>1.8000000000000014</v>
      </c>
      <c r="O185" s="43">
        <f t="shared" si="12"/>
        <v>0.44418133333333371</v>
      </c>
      <c r="P185" s="43">
        <f t="shared" si="13"/>
        <v>5.0133333333333335E-2</v>
      </c>
      <c r="Q185" s="43">
        <f t="shared" si="14"/>
        <v>1.7777777777777764E-2</v>
      </c>
      <c r="R185" s="43">
        <f t="shared" si="15"/>
        <v>7.9012345679012219E-2</v>
      </c>
      <c r="S185" s="43">
        <f t="shared" si="16"/>
        <v>1.7777777777777764E-2</v>
      </c>
    </row>
    <row r="186" spans="14:19" ht="19.5" customHeight="1" x14ac:dyDescent="0.25">
      <c r="N186" s="43">
        <f t="shared" si="17"/>
        <v>1.8100000000000014</v>
      </c>
      <c r="O186" s="43">
        <f t="shared" si="12"/>
        <v>0.44653760000000037</v>
      </c>
      <c r="P186" s="43">
        <f t="shared" si="13"/>
        <v>5.0133333333333335E-2</v>
      </c>
      <c r="Q186" s="43">
        <f t="shared" si="14"/>
        <v>1.7679558011049711E-2</v>
      </c>
      <c r="R186" s="43">
        <f t="shared" si="15"/>
        <v>7.8141692866517995E-2</v>
      </c>
      <c r="S186" s="43">
        <f t="shared" si="16"/>
        <v>1.7679558011049711E-2</v>
      </c>
    </row>
    <row r="187" spans="14:19" ht="19.5" customHeight="1" x14ac:dyDescent="0.25">
      <c r="N187" s="43">
        <f t="shared" si="17"/>
        <v>1.8200000000000014</v>
      </c>
      <c r="O187" s="43">
        <f t="shared" si="12"/>
        <v>0.44889386666666709</v>
      </c>
      <c r="P187" s="43">
        <f t="shared" si="13"/>
        <v>5.0133333333333335E-2</v>
      </c>
      <c r="Q187" s="43">
        <f t="shared" si="14"/>
        <v>1.7582417582417569E-2</v>
      </c>
      <c r="R187" s="43">
        <f t="shared" si="15"/>
        <v>7.7285352010626612E-2</v>
      </c>
      <c r="S187" s="43">
        <f t="shared" si="16"/>
        <v>1.7582417582417569E-2</v>
      </c>
    </row>
    <row r="188" spans="14:19" ht="19.5" customHeight="1" x14ac:dyDescent="0.25">
      <c r="N188" s="43">
        <f t="shared" si="17"/>
        <v>1.8300000000000014</v>
      </c>
      <c r="O188" s="43">
        <f t="shared" si="12"/>
        <v>0.45125013333333369</v>
      </c>
      <c r="P188" s="43">
        <f t="shared" si="13"/>
        <v>5.0133333333333335E-2</v>
      </c>
      <c r="Q188" s="43">
        <f t="shared" si="14"/>
        <v>1.7486338797814194E-2</v>
      </c>
      <c r="R188" s="43">
        <f t="shared" si="15"/>
        <v>7.6443011137985489E-2</v>
      </c>
      <c r="S188" s="43">
        <f t="shared" si="16"/>
        <v>1.7486338797814194E-2</v>
      </c>
    </row>
    <row r="189" spans="14:19" ht="19.5" customHeight="1" x14ac:dyDescent="0.25">
      <c r="N189" s="43">
        <f t="shared" si="17"/>
        <v>1.8400000000000014</v>
      </c>
      <c r="O189" s="43">
        <f t="shared" si="12"/>
        <v>0.45360640000000035</v>
      </c>
      <c r="P189" s="43">
        <f t="shared" si="13"/>
        <v>5.0133333333333335E-2</v>
      </c>
      <c r="Q189" s="43">
        <f t="shared" si="14"/>
        <v>1.7391304347826073E-2</v>
      </c>
      <c r="R189" s="43">
        <f t="shared" si="15"/>
        <v>7.5614366729678528E-2</v>
      </c>
      <c r="S189" s="43">
        <f t="shared" si="16"/>
        <v>1.7391304347826073E-2</v>
      </c>
    </row>
    <row r="190" spans="14:19" ht="19.5" customHeight="1" x14ac:dyDescent="0.25">
      <c r="N190" s="43">
        <f t="shared" si="17"/>
        <v>1.8500000000000014</v>
      </c>
      <c r="O190" s="43">
        <f t="shared" si="12"/>
        <v>0.45596266666666707</v>
      </c>
      <c r="P190" s="43">
        <f t="shared" si="13"/>
        <v>5.0133333333333335E-2</v>
      </c>
      <c r="Q190" s="43">
        <f t="shared" si="14"/>
        <v>1.7297297297297284E-2</v>
      </c>
      <c r="R190" s="43">
        <f t="shared" si="15"/>
        <v>7.4799123447771981E-2</v>
      </c>
      <c r="S190" s="43">
        <f t="shared" si="16"/>
        <v>1.7297297297297284E-2</v>
      </c>
    </row>
    <row r="191" spans="14:19" ht="19.5" customHeight="1" x14ac:dyDescent="0.25">
      <c r="N191" s="43">
        <f t="shared" si="17"/>
        <v>1.8600000000000014</v>
      </c>
      <c r="O191" s="43">
        <f t="shared" si="12"/>
        <v>0.45831893333333368</v>
      </c>
      <c r="P191" s="43">
        <f t="shared" si="13"/>
        <v>5.0133333333333335E-2</v>
      </c>
      <c r="Q191" s="43">
        <f t="shared" si="14"/>
        <v>1.7204301075268803E-2</v>
      </c>
      <c r="R191" s="43">
        <f t="shared" si="15"/>
        <v>7.3996993872123829E-2</v>
      </c>
      <c r="S191" s="43">
        <f t="shared" si="16"/>
        <v>1.7204301075268803E-2</v>
      </c>
    </row>
    <row r="192" spans="14:19" ht="19.5" customHeight="1" x14ac:dyDescent="0.25">
      <c r="N192" s="43">
        <f t="shared" si="17"/>
        <v>1.8700000000000014</v>
      </c>
      <c r="O192" s="43">
        <f t="shared" si="12"/>
        <v>0.4606752000000004</v>
      </c>
      <c r="P192" s="43">
        <f t="shared" si="13"/>
        <v>5.0133333333333335E-2</v>
      </c>
      <c r="Q192" s="43">
        <f t="shared" si="14"/>
        <v>1.7112299465240628E-2</v>
      </c>
      <c r="R192" s="43">
        <f t="shared" si="15"/>
        <v>7.3207698247018671E-2</v>
      </c>
      <c r="S192" s="43">
        <f t="shared" si="16"/>
        <v>1.7112299465240628E-2</v>
      </c>
    </row>
    <row r="193" spans="14:19" ht="19.5" customHeight="1" x14ac:dyDescent="0.25">
      <c r="N193" s="43">
        <f t="shared" si="17"/>
        <v>1.8800000000000014</v>
      </c>
      <c r="O193" s="43">
        <f t="shared" si="12"/>
        <v>0.46303146666666706</v>
      </c>
      <c r="P193" s="43">
        <f t="shared" si="13"/>
        <v>5.0133333333333335E-2</v>
      </c>
      <c r="Q193" s="43">
        <f t="shared" si="14"/>
        <v>1.7021276595744667E-2</v>
      </c>
      <c r="R193" s="43">
        <f t="shared" si="15"/>
        <v>7.2430964237211293E-2</v>
      </c>
      <c r="S193" s="43">
        <f t="shared" si="16"/>
        <v>1.7021276595744667E-2</v>
      </c>
    </row>
    <row r="194" spans="14:19" ht="19.5" customHeight="1" x14ac:dyDescent="0.25">
      <c r="N194" s="43">
        <f t="shared" si="17"/>
        <v>1.8900000000000015</v>
      </c>
      <c r="O194" s="43">
        <f t="shared" si="12"/>
        <v>0.46538773333333366</v>
      </c>
      <c r="P194" s="43">
        <f t="shared" si="13"/>
        <v>5.0133333333333335E-2</v>
      </c>
      <c r="Q194" s="43">
        <f t="shared" si="14"/>
        <v>1.6931216931216918E-2</v>
      </c>
      <c r="R194" s="43">
        <f t="shared" si="15"/>
        <v>7.1666526692981611E-2</v>
      </c>
      <c r="S194" s="43">
        <f t="shared" si="16"/>
        <v>1.6931216931216918E-2</v>
      </c>
    </row>
    <row r="195" spans="14:19" ht="19.5" customHeight="1" x14ac:dyDescent="0.25">
      <c r="N195" s="43">
        <f t="shared" si="17"/>
        <v>1.9000000000000015</v>
      </c>
      <c r="O195" s="43">
        <f t="shared" si="12"/>
        <v>0.46774400000000038</v>
      </c>
      <c r="P195" s="43">
        <f t="shared" si="13"/>
        <v>5.0133333333333335E-2</v>
      </c>
      <c r="Q195" s="43">
        <f t="shared" si="14"/>
        <v>1.684210526315788E-2</v>
      </c>
      <c r="R195" s="43">
        <f t="shared" si="15"/>
        <v>7.0914127423822609E-2</v>
      </c>
      <c r="S195" s="43">
        <f t="shared" si="16"/>
        <v>1.684210526315788E-2</v>
      </c>
    </row>
    <row r="196" spans="14:19" ht="19.5" customHeight="1" x14ac:dyDescent="0.25">
      <c r="N196" s="43">
        <f t="shared" si="17"/>
        <v>1.9100000000000015</v>
      </c>
      <c r="O196" s="43">
        <f t="shared" si="12"/>
        <v>0.4701002666666671</v>
      </c>
      <c r="P196" s="43">
        <f t="shared" si="13"/>
        <v>5.0133333333333335E-2</v>
      </c>
      <c r="Q196" s="43">
        <f t="shared" si="14"/>
        <v>1.6753926701570668E-2</v>
      </c>
      <c r="R196" s="43">
        <f t="shared" si="15"/>
        <v>7.0173514980400656E-2</v>
      </c>
      <c r="S196" s="43">
        <f t="shared" si="16"/>
        <v>1.6753926701570668E-2</v>
      </c>
    </row>
    <row r="197" spans="14:19" ht="19.5" customHeight="1" x14ac:dyDescent="0.25">
      <c r="N197" s="43">
        <f t="shared" si="17"/>
        <v>1.9200000000000015</v>
      </c>
      <c r="O197" s="43">
        <f t="shared" si="12"/>
        <v>0.47245653333333371</v>
      </c>
      <c r="P197" s="43">
        <f t="shared" si="13"/>
        <v>5.0133333333333335E-2</v>
      </c>
      <c r="Q197" s="43">
        <f t="shared" si="14"/>
        <v>1.6666666666666653E-2</v>
      </c>
      <c r="R197" s="43">
        <f t="shared" si="15"/>
        <v>6.9444444444444337E-2</v>
      </c>
      <c r="S197" s="43">
        <f t="shared" si="16"/>
        <v>1.6666666666666653E-2</v>
      </c>
    </row>
    <row r="198" spans="14:19" ht="19.5" customHeight="1" x14ac:dyDescent="0.25">
      <c r="N198" s="43">
        <f t="shared" si="17"/>
        <v>1.9300000000000015</v>
      </c>
      <c r="O198" s="43">
        <f t="shared" ref="O198:O261" si="18">+$E$18*(0.4+(0.6*N198/$E$21))</f>
        <v>0.47481280000000037</v>
      </c>
      <c r="P198" s="43">
        <f t="shared" ref="P198:P261" si="19">+$E$18</f>
        <v>5.0133333333333335E-2</v>
      </c>
      <c r="Q198" s="43">
        <f t="shared" ref="Q198:Q261" si="20">+IF(N198&gt;0,$E$19/N198,0)</f>
        <v>1.6580310880829004E-2</v>
      </c>
      <c r="R198" s="43">
        <f t="shared" ref="R198:R261" si="21">+IF(N198&gt;0,$E$19*$E$23/(N198*N198),0)</f>
        <v>6.8726677226234156E-2</v>
      </c>
      <c r="S198" s="43">
        <f t="shared" ref="S198:S261" si="22">+IF(N198&lt;$E$21,O198,IF(AND(N198&gt;=$E$21,N198&lt;=$E$22),P198,IF(AND(N198&gt;$E$22,N198&lt;=$E$23),Q198,R198)))</f>
        <v>1.6580310880829004E-2</v>
      </c>
    </row>
    <row r="199" spans="14:19" ht="19.5" customHeight="1" x14ac:dyDescent="0.25">
      <c r="N199" s="43">
        <f t="shared" si="17"/>
        <v>1.9400000000000015</v>
      </c>
      <c r="O199" s="43">
        <f t="shared" si="18"/>
        <v>0.47716906666666709</v>
      </c>
      <c r="P199" s="43">
        <f t="shared" si="19"/>
        <v>5.0133333333333335E-2</v>
      </c>
      <c r="Q199" s="43">
        <f t="shared" si="20"/>
        <v>1.6494845360824729E-2</v>
      </c>
      <c r="R199" s="43">
        <f t="shared" si="21"/>
        <v>6.8019980869380284E-2</v>
      </c>
      <c r="S199" s="43">
        <f t="shared" si="22"/>
        <v>1.6494845360824729E-2</v>
      </c>
    </row>
    <row r="200" spans="14:19" ht="19.5" customHeight="1" x14ac:dyDescent="0.25">
      <c r="N200" s="43">
        <f t="shared" ref="N200:N263" si="23">+N199+0.01</f>
        <v>1.9500000000000015</v>
      </c>
      <c r="O200" s="43">
        <f t="shared" si="18"/>
        <v>0.47952533333333369</v>
      </c>
      <c r="P200" s="43">
        <f t="shared" si="19"/>
        <v>5.0133333333333335E-2</v>
      </c>
      <c r="Q200" s="43">
        <f t="shared" si="20"/>
        <v>1.6410256410256396E-2</v>
      </c>
      <c r="R200" s="43">
        <f t="shared" si="21"/>
        <v>6.7324128862590302E-2</v>
      </c>
      <c r="S200" s="43">
        <f t="shared" si="22"/>
        <v>1.6410256410256396E-2</v>
      </c>
    </row>
    <row r="201" spans="14:19" ht="19.5" customHeight="1" x14ac:dyDescent="0.25">
      <c r="N201" s="43">
        <f t="shared" si="23"/>
        <v>1.9600000000000015</v>
      </c>
      <c r="O201" s="43">
        <f t="shared" si="18"/>
        <v>0.48188160000000035</v>
      </c>
      <c r="P201" s="43">
        <f t="shared" si="19"/>
        <v>5.0133333333333335E-2</v>
      </c>
      <c r="Q201" s="43">
        <f t="shared" si="20"/>
        <v>1.6326530612244886E-2</v>
      </c>
      <c r="R201" s="43">
        <f t="shared" si="21"/>
        <v>6.6638900458142344E-2</v>
      </c>
      <c r="S201" s="43">
        <f t="shared" si="22"/>
        <v>1.6326530612244886E-2</v>
      </c>
    </row>
    <row r="202" spans="14:19" ht="19.5" customHeight="1" x14ac:dyDescent="0.25">
      <c r="N202" s="43">
        <f t="shared" si="23"/>
        <v>1.9700000000000015</v>
      </c>
      <c r="O202" s="43">
        <f t="shared" si="18"/>
        <v>0.48423786666666707</v>
      </c>
      <c r="P202" s="43">
        <f t="shared" si="19"/>
        <v>5.0133333333333335E-2</v>
      </c>
      <c r="Q202" s="43">
        <f t="shared" si="20"/>
        <v>1.6243654822335012E-2</v>
      </c>
      <c r="R202" s="43">
        <f t="shared" si="21"/>
        <v>6.596408049679188E-2</v>
      </c>
      <c r="S202" s="43">
        <f t="shared" si="22"/>
        <v>1.6243654822335012E-2</v>
      </c>
    </row>
    <row r="203" spans="14:19" ht="19.5" customHeight="1" x14ac:dyDescent="0.25">
      <c r="N203" s="43">
        <f t="shared" si="23"/>
        <v>1.9800000000000015</v>
      </c>
      <c r="O203" s="43">
        <f t="shared" si="18"/>
        <v>0.48659413333333379</v>
      </c>
      <c r="P203" s="43">
        <f t="shared" si="19"/>
        <v>5.0133333333333335E-2</v>
      </c>
      <c r="Q203" s="43">
        <f t="shared" si="20"/>
        <v>1.6161616161616148E-2</v>
      </c>
      <c r="R203" s="43">
        <f t="shared" si="21"/>
        <v>6.529945923885308E-2</v>
      </c>
      <c r="S203" s="43">
        <f t="shared" si="22"/>
        <v>1.6161616161616148E-2</v>
      </c>
    </row>
    <row r="204" spans="14:19" ht="19.5" customHeight="1" x14ac:dyDescent="0.25">
      <c r="N204" s="43">
        <f t="shared" si="23"/>
        <v>1.9900000000000015</v>
      </c>
      <c r="O204" s="43">
        <f t="shared" si="18"/>
        <v>0.4889504000000004</v>
      </c>
      <c r="P204" s="43">
        <f t="shared" si="19"/>
        <v>5.0133333333333335E-2</v>
      </c>
      <c r="Q204" s="43">
        <f t="shared" si="20"/>
        <v>1.6080402010050239E-2</v>
      </c>
      <c r="R204" s="43">
        <f t="shared" si="21"/>
        <v>6.4644832201206939E-2</v>
      </c>
      <c r="S204" s="43">
        <f t="shared" si="22"/>
        <v>1.6080402010050239E-2</v>
      </c>
    </row>
    <row r="205" spans="14:19" ht="19.5" customHeight="1" x14ac:dyDescent="0.25">
      <c r="N205" s="43">
        <f t="shared" si="23"/>
        <v>2.0000000000000013</v>
      </c>
      <c r="O205" s="43">
        <f t="shared" si="18"/>
        <v>0.49130666666666706</v>
      </c>
      <c r="P205" s="43">
        <f t="shared" si="19"/>
        <v>5.0133333333333335E-2</v>
      </c>
      <c r="Q205" s="43">
        <f t="shared" si="20"/>
        <v>1.599999999999999E-2</v>
      </c>
      <c r="R205" s="43">
        <f t="shared" si="21"/>
        <v>6.3999999999999918E-2</v>
      </c>
      <c r="S205" s="43">
        <f t="shared" si="22"/>
        <v>1.599999999999999E-2</v>
      </c>
    </row>
    <row r="206" spans="14:19" ht="19.5" customHeight="1" x14ac:dyDescent="0.25">
      <c r="N206" s="43">
        <f t="shared" si="23"/>
        <v>2.0100000000000011</v>
      </c>
      <c r="O206" s="43">
        <f t="shared" si="18"/>
        <v>0.49366293333333366</v>
      </c>
      <c r="P206" s="43">
        <f t="shared" si="19"/>
        <v>5.0133333333333335E-2</v>
      </c>
      <c r="Q206" s="43">
        <f t="shared" si="20"/>
        <v>1.5920398009950241E-2</v>
      </c>
      <c r="R206" s="43">
        <f t="shared" si="21"/>
        <v>6.3364768198806889E-2</v>
      </c>
      <c r="S206" s="43">
        <f t="shared" si="22"/>
        <v>1.5920398009950241E-2</v>
      </c>
    </row>
    <row r="207" spans="14:19" ht="19.5" customHeight="1" x14ac:dyDescent="0.25">
      <c r="N207" s="43">
        <f t="shared" si="23"/>
        <v>2.0200000000000009</v>
      </c>
      <c r="O207" s="43">
        <f t="shared" si="18"/>
        <v>0.49601920000000022</v>
      </c>
      <c r="P207" s="43">
        <f t="shared" si="19"/>
        <v>5.0133333333333335E-2</v>
      </c>
      <c r="Q207" s="43">
        <f t="shared" si="20"/>
        <v>1.5841584158415835E-2</v>
      </c>
      <c r="R207" s="43">
        <f t="shared" si="21"/>
        <v>6.2738947162042882E-2</v>
      </c>
      <c r="S207" s="43">
        <f t="shared" si="22"/>
        <v>1.5841584158415835E-2</v>
      </c>
    </row>
    <row r="208" spans="14:19" ht="19.5" customHeight="1" x14ac:dyDescent="0.25">
      <c r="N208" s="43">
        <f t="shared" si="23"/>
        <v>2.0300000000000007</v>
      </c>
      <c r="O208" s="43">
        <f t="shared" si="18"/>
        <v>0.49837546666666688</v>
      </c>
      <c r="P208" s="43">
        <f t="shared" si="19"/>
        <v>5.0133333333333335E-2</v>
      </c>
      <c r="Q208" s="43">
        <f t="shared" si="20"/>
        <v>1.5763546798029552E-2</v>
      </c>
      <c r="R208" s="43">
        <f t="shared" si="21"/>
        <v>6.2122351913416939E-2</v>
      </c>
      <c r="S208" s="43">
        <f t="shared" si="22"/>
        <v>1.5763546798029552E-2</v>
      </c>
    </row>
    <row r="209" spans="14:19" ht="19.5" customHeight="1" x14ac:dyDescent="0.25">
      <c r="N209" s="43">
        <f t="shared" si="23"/>
        <v>2.0400000000000005</v>
      </c>
      <c r="O209" s="43">
        <f t="shared" si="18"/>
        <v>0.50073173333333354</v>
      </c>
      <c r="P209" s="43">
        <f t="shared" si="19"/>
        <v>5.0133333333333335E-2</v>
      </c>
      <c r="Q209" s="43">
        <f t="shared" si="20"/>
        <v>1.5686274509803918E-2</v>
      </c>
      <c r="R209" s="43">
        <f t="shared" si="21"/>
        <v>6.1514801999231039E-2</v>
      </c>
      <c r="S209" s="43">
        <f t="shared" si="22"/>
        <v>1.5686274509803918E-2</v>
      </c>
    </row>
    <row r="210" spans="14:19" ht="19.5" customHeight="1" x14ac:dyDescent="0.25">
      <c r="N210" s="43">
        <f t="shared" si="23"/>
        <v>2.0500000000000003</v>
      </c>
      <c r="O210" s="43">
        <f t="shared" si="18"/>
        <v>0.50308800000000009</v>
      </c>
      <c r="P210" s="43">
        <f t="shared" si="19"/>
        <v>5.0133333333333335E-2</v>
      </c>
      <c r="Q210" s="43">
        <f t="shared" si="20"/>
        <v>1.5609756097560974E-2</v>
      </c>
      <c r="R210" s="43">
        <f t="shared" si="21"/>
        <v>6.0916121356335493E-2</v>
      </c>
      <c r="S210" s="43">
        <f t="shared" si="22"/>
        <v>1.5609756097560974E-2</v>
      </c>
    </row>
    <row r="211" spans="14:19" ht="19.5" customHeight="1" x14ac:dyDescent="0.25">
      <c r="N211" s="43">
        <f t="shared" si="23"/>
        <v>2.06</v>
      </c>
      <c r="O211" s="43">
        <f t="shared" si="18"/>
        <v>0.50544426666666675</v>
      </c>
      <c r="P211" s="43">
        <f t="shared" si="19"/>
        <v>5.0133333333333335E-2</v>
      </c>
      <c r="Q211" s="43">
        <f t="shared" si="20"/>
        <v>1.5533980582524271E-2</v>
      </c>
      <c r="R211" s="43">
        <f t="shared" si="21"/>
        <v>6.0326138184560285E-2</v>
      </c>
      <c r="S211" s="43">
        <f t="shared" si="22"/>
        <v>1.5533980582524271E-2</v>
      </c>
    </row>
    <row r="212" spans="14:19" ht="19.5" customHeight="1" x14ac:dyDescent="0.25">
      <c r="N212" s="43">
        <f t="shared" si="23"/>
        <v>2.0699999999999998</v>
      </c>
      <c r="O212" s="43">
        <f t="shared" si="18"/>
        <v>0.5078005333333333</v>
      </c>
      <c r="P212" s="43">
        <f t="shared" si="19"/>
        <v>5.0133333333333335E-2</v>
      </c>
      <c r="Q212" s="43">
        <f t="shared" si="20"/>
        <v>1.5458937198067634E-2</v>
      </c>
      <c r="R212" s="43">
        <f t="shared" si="21"/>
        <v>5.9744684823449794E-2</v>
      </c>
      <c r="S212" s="43">
        <f t="shared" si="22"/>
        <v>1.5458937198067634E-2</v>
      </c>
    </row>
    <row r="213" spans="14:19" ht="19.5" customHeight="1" x14ac:dyDescent="0.25">
      <c r="N213" s="43">
        <f t="shared" si="23"/>
        <v>2.0799999999999996</v>
      </c>
      <c r="O213" s="43">
        <f t="shared" si="18"/>
        <v>0.51015680000000008</v>
      </c>
      <c r="P213" s="43">
        <f t="shared" si="19"/>
        <v>5.0133333333333335E-2</v>
      </c>
      <c r="Q213" s="43">
        <f t="shared" si="20"/>
        <v>1.5384615384615387E-2</v>
      </c>
      <c r="R213" s="43">
        <f t="shared" si="21"/>
        <v>5.9171597633136112E-2</v>
      </c>
      <c r="S213" s="43">
        <f t="shared" si="22"/>
        <v>1.5384615384615387E-2</v>
      </c>
    </row>
    <row r="214" spans="14:19" ht="19.5" customHeight="1" x14ac:dyDescent="0.25">
      <c r="N214" s="43">
        <f t="shared" si="23"/>
        <v>2.0899999999999994</v>
      </c>
      <c r="O214" s="43">
        <f t="shared" si="18"/>
        <v>0.51251306666666652</v>
      </c>
      <c r="P214" s="43">
        <f t="shared" si="19"/>
        <v>5.0133333333333335E-2</v>
      </c>
      <c r="Q214" s="43">
        <f t="shared" si="20"/>
        <v>1.5311004784688999E-2</v>
      </c>
      <c r="R214" s="43">
        <f t="shared" si="21"/>
        <v>5.8606716879192361E-2</v>
      </c>
      <c r="S214" s="43">
        <f t="shared" si="22"/>
        <v>1.5311004784688999E-2</v>
      </c>
    </row>
    <row r="215" spans="14:19" ht="19.5" customHeight="1" x14ac:dyDescent="0.25">
      <c r="N215" s="43">
        <f t="shared" si="23"/>
        <v>2.0999999999999992</v>
      </c>
      <c r="O215" s="43">
        <f t="shared" si="18"/>
        <v>0.51486933333333329</v>
      </c>
      <c r="P215" s="43">
        <f t="shared" si="19"/>
        <v>5.0133333333333335E-2</v>
      </c>
      <c r="Q215" s="43">
        <f t="shared" si="20"/>
        <v>1.5238095238095245E-2</v>
      </c>
      <c r="R215" s="43">
        <f t="shared" si="21"/>
        <v>5.8049886621315237E-2</v>
      </c>
      <c r="S215" s="43">
        <f t="shared" si="22"/>
        <v>1.5238095238095245E-2</v>
      </c>
    </row>
    <row r="216" spans="14:19" ht="19.5" customHeight="1" x14ac:dyDescent="0.25">
      <c r="N216" s="43">
        <f t="shared" si="23"/>
        <v>2.109999999999999</v>
      </c>
      <c r="O216" s="43">
        <f t="shared" si="18"/>
        <v>0.51722559999999984</v>
      </c>
      <c r="P216" s="43">
        <f t="shared" si="19"/>
        <v>5.0133333333333335E-2</v>
      </c>
      <c r="Q216" s="43">
        <f t="shared" si="20"/>
        <v>1.5165876777251192E-2</v>
      </c>
      <c r="R216" s="43">
        <f t="shared" si="21"/>
        <v>5.7500954605691761E-2</v>
      </c>
      <c r="S216" s="43">
        <f t="shared" si="22"/>
        <v>1.5165876777251192E-2</v>
      </c>
    </row>
    <row r="217" spans="14:19" ht="19.5" customHeight="1" x14ac:dyDescent="0.25">
      <c r="N217" s="43">
        <f t="shared" si="23"/>
        <v>2.1199999999999988</v>
      </c>
      <c r="O217" s="43">
        <f t="shared" si="18"/>
        <v>0.51958186666666639</v>
      </c>
      <c r="P217" s="43">
        <f t="shared" si="19"/>
        <v>5.0133333333333335E-2</v>
      </c>
      <c r="Q217" s="43">
        <f t="shared" si="20"/>
        <v>1.5094339622641518E-2</v>
      </c>
      <c r="R217" s="43">
        <f t="shared" si="21"/>
        <v>5.6959772160911429E-2</v>
      </c>
      <c r="S217" s="43">
        <f t="shared" si="22"/>
        <v>1.5094339622641518E-2</v>
      </c>
    </row>
    <row r="218" spans="14:19" ht="19.5" customHeight="1" x14ac:dyDescent="0.25">
      <c r="N218" s="43">
        <f t="shared" si="23"/>
        <v>2.1299999999999986</v>
      </c>
      <c r="O218" s="43">
        <f t="shared" si="18"/>
        <v>0.52193813333333305</v>
      </c>
      <c r="P218" s="43">
        <f t="shared" si="19"/>
        <v>5.0133333333333335E-2</v>
      </c>
      <c r="Q218" s="43">
        <f t="shared" si="20"/>
        <v>1.5023474178403766E-2</v>
      </c>
      <c r="R218" s="43">
        <f t="shared" si="21"/>
        <v>5.6426194097291181E-2</v>
      </c>
      <c r="S218" s="43">
        <f t="shared" si="22"/>
        <v>1.5023474178403766E-2</v>
      </c>
    </row>
    <row r="219" spans="14:19" ht="19.5" customHeight="1" x14ac:dyDescent="0.25">
      <c r="N219" s="43">
        <f t="shared" si="23"/>
        <v>2.1399999999999983</v>
      </c>
      <c r="O219" s="43">
        <f t="shared" si="18"/>
        <v>0.52429439999999972</v>
      </c>
      <c r="P219" s="43">
        <f t="shared" si="19"/>
        <v>5.0133333333333335E-2</v>
      </c>
      <c r="Q219" s="43">
        <f t="shared" si="20"/>
        <v>1.4953271028037394E-2</v>
      </c>
      <c r="R219" s="43">
        <f t="shared" si="21"/>
        <v>5.5900078609485634E-2</v>
      </c>
      <c r="S219" s="43">
        <f t="shared" si="22"/>
        <v>1.4953271028037394E-2</v>
      </c>
    </row>
    <row r="220" spans="14:19" ht="19.5" customHeight="1" x14ac:dyDescent="0.25">
      <c r="N220" s="43">
        <f t="shared" si="23"/>
        <v>2.1499999999999981</v>
      </c>
      <c r="O220" s="43">
        <f t="shared" si="18"/>
        <v>0.52665066666666627</v>
      </c>
      <c r="P220" s="43">
        <f t="shared" si="19"/>
        <v>5.0133333333333335E-2</v>
      </c>
      <c r="Q220" s="43">
        <f t="shared" si="20"/>
        <v>1.4883720930232571E-2</v>
      </c>
      <c r="R220" s="43">
        <f t="shared" si="21"/>
        <v>5.5381287182260784E-2</v>
      </c>
      <c r="S220" s="43">
        <f t="shared" si="22"/>
        <v>1.4883720930232571E-2</v>
      </c>
    </row>
    <row r="221" spans="14:19" ht="19.5" customHeight="1" x14ac:dyDescent="0.25">
      <c r="N221" s="43">
        <f t="shared" si="23"/>
        <v>2.1599999999999979</v>
      </c>
      <c r="O221" s="43">
        <f t="shared" si="18"/>
        <v>0.52900693333333293</v>
      </c>
      <c r="P221" s="43">
        <f t="shared" si="19"/>
        <v>5.0133333333333335E-2</v>
      </c>
      <c r="Q221" s="43">
        <f t="shared" si="20"/>
        <v>1.4814814814814829E-2</v>
      </c>
      <c r="R221" s="43">
        <f t="shared" si="21"/>
        <v>5.4869684499314238E-2</v>
      </c>
      <c r="S221" s="43">
        <f t="shared" si="22"/>
        <v>1.4814814814814829E-2</v>
      </c>
    </row>
    <row r="222" spans="14:19" ht="19.5" customHeight="1" x14ac:dyDescent="0.25">
      <c r="N222" s="43">
        <f t="shared" si="23"/>
        <v>2.1699999999999977</v>
      </c>
      <c r="O222" s="43">
        <f t="shared" si="18"/>
        <v>0.53136319999999948</v>
      </c>
      <c r="P222" s="43">
        <f t="shared" si="19"/>
        <v>5.0133333333333335E-2</v>
      </c>
      <c r="Q222" s="43">
        <f t="shared" si="20"/>
        <v>1.4746543778801859E-2</v>
      </c>
      <c r="R222" s="43">
        <f t="shared" si="21"/>
        <v>5.436513835502995E-2</v>
      </c>
      <c r="S222" s="43">
        <f t="shared" si="22"/>
        <v>1.4746543778801859E-2</v>
      </c>
    </row>
    <row r="223" spans="14:19" ht="19.5" customHeight="1" x14ac:dyDescent="0.25">
      <c r="N223" s="43">
        <f t="shared" si="23"/>
        <v>2.1799999999999975</v>
      </c>
      <c r="O223" s="43">
        <f t="shared" si="18"/>
        <v>0.53371946666666614</v>
      </c>
      <c r="P223" s="43">
        <f t="shared" si="19"/>
        <v>5.0133333333333335E-2</v>
      </c>
      <c r="Q223" s="43">
        <f t="shared" si="20"/>
        <v>1.4678899082568824E-2</v>
      </c>
      <c r="R223" s="43">
        <f t="shared" si="21"/>
        <v>5.3867519569059968E-2</v>
      </c>
      <c r="S223" s="43">
        <f t="shared" si="22"/>
        <v>1.4678899082568824E-2</v>
      </c>
    </row>
    <row r="224" spans="14:19" ht="19.5" customHeight="1" x14ac:dyDescent="0.25">
      <c r="N224" s="43">
        <f t="shared" si="23"/>
        <v>2.1899999999999973</v>
      </c>
      <c r="O224" s="43">
        <f t="shared" si="18"/>
        <v>0.53607573333333269</v>
      </c>
      <c r="P224" s="43">
        <f t="shared" si="19"/>
        <v>5.0133333333333335E-2</v>
      </c>
      <c r="Q224" s="43">
        <f t="shared" si="20"/>
        <v>1.461187214611874E-2</v>
      </c>
      <c r="R224" s="43">
        <f t="shared" si="21"/>
        <v>5.3376701903630162E-2</v>
      </c>
      <c r="S224" s="43">
        <f t="shared" si="22"/>
        <v>1.461187214611874E-2</v>
      </c>
    </row>
    <row r="225" spans="14:19" ht="19.5" customHeight="1" x14ac:dyDescent="0.25">
      <c r="N225" s="43">
        <f t="shared" si="23"/>
        <v>2.1999999999999971</v>
      </c>
      <c r="O225" s="43">
        <f t="shared" si="18"/>
        <v>0.53843199999999936</v>
      </c>
      <c r="P225" s="43">
        <f t="shared" si="19"/>
        <v>5.0133333333333335E-2</v>
      </c>
      <c r="Q225" s="43">
        <f t="shared" si="20"/>
        <v>1.4545454545454565E-2</v>
      </c>
      <c r="R225" s="43">
        <f t="shared" si="21"/>
        <v>5.2892561983471212E-2</v>
      </c>
      <c r="S225" s="43">
        <f t="shared" si="22"/>
        <v>1.4545454545454565E-2</v>
      </c>
    </row>
    <row r="226" spans="14:19" ht="19.5" customHeight="1" x14ac:dyDescent="0.25">
      <c r="N226" s="43">
        <f t="shared" si="23"/>
        <v>2.2099999999999969</v>
      </c>
      <c r="O226" s="43">
        <f t="shared" si="18"/>
        <v>0.54078826666666602</v>
      </c>
      <c r="P226" s="43">
        <f t="shared" si="19"/>
        <v>5.0133333333333335E-2</v>
      </c>
      <c r="Q226" s="43">
        <f t="shared" si="20"/>
        <v>1.4479638009049795E-2</v>
      </c>
      <c r="R226" s="43">
        <f t="shared" si="21"/>
        <v>5.2414979218279874E-2</v>
      </c>
      <c r="S226" s="43">
        <f t="shared" si="22"/>
        <v>1.4479638009049795E-2</v>
      </c>
    </row>
    <row r="227" spans="14:19" ht="19.5" customHeight="1" x14ac:dyDescent="0.25">
      <c r="N227" s="43">
        <f t="shared" si="23"/>
        <v>2.2199999999999966</v>
      </c>
      <c r="O227" s="43">
        <f t="shared" si="18"/>
        <v>0.54314453333333257</v>
      </c>
      <c r="P227" s="43">
        <f t="shared" si="19"/>
        <v>5.0133333333333335E-2</v>
      </c>
      <c r="Q227" s="43">
        <f t="shared" si="20"/>
        <v>1.4414414414414437E-2</v>
      </c>
      <c r="R227" s="43">
        <f t="shared" si="21"/>
        <v>5.1943835727619674E-2</v>
      </c>
      <c r="S227" s="43">
        <f t="shared" si="22"/>
        <v>1.4414414414414437E-2</v>
      </c>
    </row>
    <row r="228" spans="14:19" ht="19.5" customHeight="1" x14ac:dyDescent="0.25">
      <c r="N228" s="43">
        <f t="shared" si="23"/>
        <v>2.2299999999999964</v>
      </c>
      <c r="O228" s="43">
        <f t="shared" si="18"/>
        <v>0.54550079999999923</v>
      </c>
      <c r="P228" s="43">
        <f t="shared" si="19"/>
        <v>5.0133333333333335E-2</v>
      </c>
      <c r="Q228" s="43">
        <f t="shared" si="20"/>
        <v>1.4349775784753386E-2</v>
      </c>
      <c r="R228" s="43">
        <f t="shared" si="21"/>
        <v>5.1479016268173666E-2</v>
      </c>
      <c r="S228" s="43">
        <f t="shared" si="22"/>
        <v>1.4349775784753386E-2</v>
      </c>
    </row>
    <row r="229" spans="14:19" ht="19.5" customHeight="1" x14ac:dyDescent="0.25">
      <c r="N229" s="43">
        <f t="shared" si="23"/>
        <v>2.2399999999999962</v>
      </c>
      <c r="O229" s="43">
        <f t="shared" si="18"/>
        <v>0.54785706666666589</v>
      </c>
      <c r="P229" s="43">
        <f t="shared" si="19"/>
        <v>5.0133333333333335E-2</v>
      </c>
      <c r="Q229" s="43">
        <f t="shared" si="20"/>
        <v>1.428571428571431E-2</v>
      </c>
      <c r="R229" s="43">
        <f t="shared" si="21"/>
        <v>5.1020408163265481E-2</v>
      </c>
      <c r="S229" s="43">
        <f t="shared" si="22"/>
        <v>1.428571428571431E-2</v>
      </c>
    </row>
    <row r="230" spans="14:19" ht="19.5" customHeight="1" x14ac:dyDescent="0.25">
      <c r="N230" s="43">
        <f t="shared" si="23"/>
        <v>2.249999999999996</v>
      </c>
      <c r="O230" s="43">
        <f t="shared" si="18"/>
        <v>0.55021333333333244</v>
      </c>
      <c r="P230" s="43">
        <f t="shared" si="19"/>
        <v>5.0133333333333335E-2</v>
      </c>
      <c r="Q230" s="43">
        <f t="shared" si="20"/>
        <v>1.4222222222222247E-2</v>
      </c>
      <c r="R230" s="43">
        <f t="shared" si="21"/>
        <v>5.0567901234568079E-2</v>
      </c>
      <c r="S230" s="43">
        <f t="shared" si="22"/>
        <v>1.4222222222222247E-2</v>
      </c>
    </row>
    <row r="231" spans="14:19" ht="19.5" customHeight="1" x14ac:dyDescent="0.25">
      <c r="N231" s="43">
        <f t="shared" si="23"/>
        <v>2.2599999999999958</v>
      </c>
      <c r="O231" s="43">
        <f t="shared" si="18"/>
        <v>0.55256959999999911</v>
      </c>
      <c r="P231" s="43">
        <f t="shared" si="19"/>
        <v>5.0133333333333335E-2</v>
      </c>
      <c r="Q231" s="43">
        <f t="shared" si="20"/>
        <v>1.4159292035398256E-2</v>
      </c>
      <c r="R231" s="43">
        <f t="shared" si="21"/>
        <v>5.0121387735923124E-2</v>
      </c>
      <c r="S231" s="43">
        <f t="shared" si="22"/>
        <v>1.4159292035398256E-2</v>
      </c>
    </row>
    <row r="232" spans="14:19" ht="19.5" customHeight="1" x14ac:dyDescent="0.25">
      <c r="N232" s="43">
        <f t="shared" si="23"/>
        <v>2.2699999999999956</v>
      </c>
      <c r="O232" s="43">
        <f t="shared" si="18"/>
        <v>0.55492586666666566</v>
      </c>
      <c r="P232" s="43">
        <f t="shared" si="19"/>
        <v>5.0133333333333335E-2</v>
      </c>
      <c r="Q232" s="43">
        <f t="shared" si="20"/>
        <v>1.40969162995595E-2</v>
      </c>
      <c r="R232" s="43">
        <f t="shared" si="21"/>
        <v>4.9680762289196566E-2</v>
      </c>
      <c r="S232" s="43">
        <f t="shared" si="22"/>
        <v>1.40969162995595E-2</v>
      </c>
    </row>
    <row r="233" spans="14:19" ht="19.5" customHeight="1" x14ac:dyDescent="0.25">
      <c r="N233" s="43">
        <f t="shared" si="23"/>
        <v>2.2799999999999954</v>
      </c>
      <c r="O233" s="43">
        <f t="shared" si="18"/>
        <v>0.55728213333333232</v>
      </c>
      <c r="P233" s="43">
        <f t="shared" si="19"/>
        <v>5.0133333333333335E-2</v>
      </c>
      <c r="Q233" s="43">
        <f t="shared" si="20"/>
        <v>1.4035087719298274E-2</v>
      </c>
      <c r="R233" s="43">
        <f t="shared" si="21"/>
        <v>4.924592182209931E-2</v>
      </c>
      <c r="S233" s="43">
        <f t="shared" si="22"/>
        <v>1.4035087719298274E-2</v>
      </c>
    </row>
    <row r="234" spans="14:19" ht="19.5" customHeight="1" x14ac:dyDescent="0.25">
      <c r="N234" s="43">
        <f t="shared" si="23"/>
        <v>2.2899999999999952</v>
      </c>
      <c r="O234" s="43">
        <f t="shared" si="18"/>
        <v>0.55963839999999887</v>
      </c>
      <c r="P234" s="43">
        <f t="shared" si="19"/>
        <v>5.0133333333333335E-2</v>
      </c>
      <c r="Q234" s="43">
        <f t="shared" si="20"/>
        <v>1.3973799126637584E-2</v>
      </c>
      <c r="R234" s="43">
        <f t="shared" si="21"/>
        <v>4.8816765507904328E-2</v>
      </c>
      <c r="S234" s="43">
        <f t="shared" si="22"/>
        <v>1.3973799126637584E-2</v>
      </c>
    </row>
    <row r="235" spans="14:19" ht="19.5" customHeight="1" x14ac:dyDescent="0.25">
      <c r="N235" s="43">
        <f t="shared" si="23"/>
        <v>2.2999999999999949</v>
      </c>
      <c r="O235" s="43">
        <f t="shared" si="18"/>
        <v>0.56199466666666553</v>
      </c>
      <c r="P235" s="43">
        <f t="shared" si="19"/>
        <v>5.0133333333333335E-2</v>
      </c>
      <c r="Q235" s="43">
        <f t="shared" si="20"/>
        <v>1.3913043478260901E-2</v>
      </c>
      <c r="R235" s="43">
        <f t="shared" si="21"/>
        <v>4.839319470699454E-2</v>
      </c>
      <c r="S235" s="43">
        <f t="shared" si="22"/>
        <v>1.3913043478260901E-2</v>
      </c>
    </row>
    <row r="236" spans="14:19" ht="19.5" customHeight="1" x14ac:dyDescent="0.25">
      <c r="N236" s="43">
        <f t="shared" si="23"/>
        <v>2.3099999999999947</v>
      </c>
      <c r="O236" s="43">
        <f t="shared" si="18"/>
        <v>0.56435093333333219</v>
      </c>
      <c r="P236" s="43">
        <f t="shared" si="19"/>
        <v>5.0133333333333335E-2</v>
      </c>
      <c r="Q236" s="43">
        <f t="shared" si="20"/>
        <v>1.3852813852813884E-2</v>
      </c>
      <c r="R236" s="43">
        <f t="shared" si="21"/>
        <v>4.7975112910178072E-2</v>
      </c>
      <c r="S236" s="43">
        <f t="shared" si="22"/>
        <v>1.3852813852813884E-2</v>
      </c>
    </row>
    <row r="237" spans="14:19" ht="19.5" customHeight="1" x14ac:dyDescent="0.25">
      <c r="N237" s="43">
        <f t="shared" si="23"/>
        <v>2.3199999999999945</v>
      </c>
      <c r="O237" s="43">
        <f t="shared" si="18"/>
        <v>0.56670719999999875</v>
      </c>
      <c r="P237" s="43">
        <f t="shared" si="19"/>
        <v>5.0133333333333335E-2</v>
      </c>
      <c r="Q237" s="43">
        <f t="shared" si="20"/>
        <v>1.3793103448275895E-2</v>
      </c>
      <c r="R237" s="43">
        <f t="shared" si="21"/>
        <v>4.7562425683710094E-2</v>
      </c>
      <c r="S237" s="43">
        <f t="shared" si="22"/>
        <v>1.3793103448275895E-2</v>
      </c>
    </row>
    <row r="238" spans="14:19" ht="19.5" customHeight="1" x14ac:dyDescent="0.25">
      <c r="N238" s="43">
        <f t="shared" si="23"/>
        <v>2.3299999999999943</v>
      </c>
      <c r="O238" s="43">
        <f t="shared" si="18"/>
        <v>0.56906346666666541</v>
      </c>
      <c r="P238" s="43">
        <f t="shared" si="19"/>
        <v>5.0133333333333335E-2</v>
      </c>
      <c r="Q238" s="43">
        <f t="shared" si="20"/>
        <v>1.3733905579399176E-2</v>
      </c>
      <c r="R238" s="43">
        <f t="shared" si="21"/>
        <v>4.715504061596295E-2</v>
      </c>
      <c r="S238" s="43">
        <f t="shared" si="22"/>
        <v>1.3733905579399176E-2</v>
      </c>
    </row>
    <row r="239" spans="14:19" ht="19.5" customHeight="1" x14ac:dyDescent="0.25">
      <c r="N239" s="43">
        <f t="shared" si="23"/>
        <v>2.3399999999999941</v>
      </c>
      <c r="O239" s="43">
        <f t="shared" si="18"/>
        <v>0.57141973333333196</v>
      </c>
      <c r="P239" s="43">
        <f t="shared" si="19"/>
        <v>5.0133333333333335E-2</v>
      </c>
      <c r="Q239" s="43">
        <f t="shared" si="20"/>
        <v>1.367521367521371E-2</v>
      </c>
      <c r="R239" s="43">
        <f t="shared" si="21"/>
        <v>4.6752867265688017E-2</v>
      </c>
      <c r="S239" s="43">
        <f t="shared" si="22"/>
        <v>1.367521367521371E-2</v>
      </c>
    </row>
    <row r="240" spans="14:19" ht="19.5" customHeight="1" x14ac:dyDescent="0.25">
      <c r="N240" s="43">
        <f t="shared" si="23"/>
        <v>2.3499999999999939</v>
      </c>
      <c r="O240" s="43">
        <f t="shared" si="18"/>
        <v>0.57377599999999873</v>
      </c>
      <c r="P240" s="43">
        <f t="shared" si="19"/>
        <v>5.0133333333333335E-2</v>
      </c>
      <c r="Q240" s="43">
        <f t="shared" si="20"/>
        <v>1.3617021276595781E-2</v>
      </c>
      <c r="R240" s="43">
        <f t="shared" si="21"/>
        <v>4.6355817111815543E-2</v>
      </c>
      <c r="S240" s="43">
        <f t="shared" si="22"/>
        <v>1.3617021276595781E-2</v>
      </c>
    </row>
    <row r="241" spans="14:19" ht="19.5" customHeight="1" x14ac:dyDescent="0.25">
      <c r="N241" s="43">
        <f t="shared" si="23"/>
        <v>2.3599999999999937</v>
      </c>
      <c r="O241" s="43">
        <f t="shared" si="18"/>
        <v>0.57613226666666517</v>
      </c>
      <c r="P241" s="43">
        <f t="shared" si="19"/>
        <v>5.0133333333333335E-2</v>
      </c>
      <c r="Q241" s="43">
        <f t="shared" si="20"/>
        <v>1.3559322033898341E-2</v>
      </c>
      <c r="R241" s="43">
        <f t="shared" si="21"/>
        <v>4.5963803504740268E-2</v>
      </c>
      <c r="S241" s="43">
        <f t="shared" si="22"/>
        <v>1.3559322033898341E-2</v>
      </c>
    </row>
    <row r="242" spans="14:19" ht="19.5" customHeight="1" x14ac:dyDescent="0.25">
      <c r="N242" s="43">
        <f t="shared" si="23"/>
        <v>2.3699999999999934</v>
      </c>
      <c r="O242" s="43">
        <f t="shared" si="18"/>
        <v>0.57848853333333183</v>
      </c>
      <c r="P242" s="43">
        <f t="shared" si="19"/>
        <v>5.0133333333333335E-2</v>
      </c>
      <c r="Q242" s="43">
        <f t="shared" si="20"/>
        <v>1.3502109704641389E-2</v>
      </c>
      <c r="R242" s="43">
        <f t="shared" si="21"/>
        <v>4.5576741619042786E-2</v>
      </c>
      <c r="S242" s="43">
        <f t="shared" si="22"/>
        <v>1.3502109704641389E-2</v>
      </c>
    </row>
    <row r="243" spans="14:19" ht="19.5" customHeight="1" x14ac:dyDescent="0.25">
      <c r="N243" s="43">
        <f t="shared" si="23"/>
        <v>2.3799999999999932</v>
      </c>
      <c r="O243" s="43">
        <f t="shared" si="18"/>
        <v>0.5808447999999985</v>
      </c>
      <c r="P243" s="43">
        <f t="shared" si="19"/>
        <v>5.0133333333333335E-2</v>
      </c>
      <c r="Q243" s="43">
        <f t="shared" si="20"/>
        <v>1.3445378151260543E-2</v>
      </c>
      <c r="R243" s="43">
        <f t="shared" si="21"/>
        <v>4.5194548407598595E-2</v>
      </c>
      <c r="S243" s="43">
        <f t="shared" si="22"/>
        <v>1.3445378151260543E-2</v>
      </c>
    </row>
    <row r="244" spans="14:19" ht="19.5" customHeight="1" x14ac:dyDescent="0.25">
      <c r="N244" s="43">
        <f t="shared" si="23"/>
        <v>2.389999999999993</v>
      </c>
      <c r="O244" s="43">
        <f t="shared" si="18"/>
        <v>0.58320106666666505</v>
      </c>
      <c r="P244" s="43">
        <f t="shared" si="19"/>
        <v>5.0133333333333335E-2</v>
      </c>
      <c r="Q244" s="43">
        <f t="shared" si="20"/>
        <v>1.3389121338912173E-2</v>
      </c>
      <c r="R244" s="43">
        <f t="shared" si="21"/>
        <v>4.4817142557028324E-2</v>
      </c>
      <c r="S244" s="43">
        <f t="shared" si="22"/>
        <v>1.3389121338912173E-2</v>
      </c>
    </row>
    <row r="245" spans="14:19" ht="19.5" customHeight="1" x14ac:dyDescent="0.25">
      <c r="N245" s="43">
        <f t="shared" si="23"/>
        <v>2.3999999999999928</v>
      </c>
      <c r="O245" s="43">
        <f t="shared" si="18"/>
        <v>0.58555733333333171</v>
      </c>
      <c r="P245" s="43">
        <f t="shared" si="19"/>
        <v>5.0133333333333335E-2</v>
      </c>
      <c r="Q245" s="43">
        <f t="shared" si="20"/>
        <v>1.3333333333333374E-2</v>
      </c>
      <c r="R245" s="43">
        <f t="shared" si="21"/>
        <v>4.4444444444444717E-2</v>
      </c>
      <c r="S245" s="43">
        <f t="shared" si="22"/>
        <v>1.3333333333333374E-2</v>
      </c>
    </row>
    <row r="246" spans="14:19" ht="19.5" customHeight="1" x14ac:dyDescent="0.25">
      <c r="N246" s="43">
        <f t="shared" si="23"/>
        <v>2.4099999999999926</v>
      </c>
      <c r="O246" s="43">
        <f t="shared" si="18"/>
        <v>0.58791359999999837</v>
      </c>
      <c r="P246" s="43">
        <f t="shared" si="19"/>
        <v>5.0133333333333335E-2</v>
      </c>
      <c r="Q246" s="43">
        <f t="shared" si="20"/>
        <v>1.3278008298755228E-2</v>
      </c>
      <c r="R246" s="43">
        <f t="shared" si="21"/>
        <v>4.4076376095453174E-2</v>
      </c>
      <c r="S246" s="43">
        <f t="shared" si="22"/>
        <v>1.3278008298755228E-2</v>
      </c>
    </row>
    <row r="247" spans="14:19" ht="19.5" customHeight="1" x14ac:dyDescent="0.25">
      <c r="N247" s="43">
        <f t="shared" si="23"/>
        <v>2.4199999999999924</v>
      </c>
      <c r="O247" s="43">
        <f t="shared" si="18"/>
        <v>0.59026986666666481</v>
      </c>
      <c r="P247" s="43">
        <f t="shared" si="19"/>
        <v>5.0133333333333335E-2</v>
      </c>
      <c r="Q247" s="43">
        <f t="shared" si="20"/>
        <v>1.322314049586781E-2</v>
      </c>
      <c r="R247" s="43">
        <f t="shared" si="21"/>
        <v>4.3712861143364798E-2</v>
      </c>
      <c r="S247" s="43">
        <f t="shared" si="22"/>
        <v>1.322314049586781E-2</v>
      </c>
    </row>
    <row r="248" spans="14:19" ht="19.5" customHeight="1" x14ac:dyDescent="0.25">
      <c r="N248" s="43">
        <f t="shared" si="23"/>
        <v>2.4299999999999922</v>
      </c>
      <c r="O248" s="43">
        <f t="shared" si="18"/>
        <v>0.59262613333333158</v>
      </c>
      <c r="P248" s="43">
        <f t="shared" si="19"/>
        <v>5.0133333333333335E-2</v>
      </c>
      <c r="Q248" s="43">
        <f t="shared" si="20"/>
        <v>1.3168724279835434E-2</v>
      </c>
      <c r="R248" s="43">
        <f t="shared" si="21"/>
        <v>4.3353824789581809E-2</v>
      </c>
      <c r="S248" s="43">
        <f t="shared" si="22"/>
        <v>1.3168724279835434E-2</v>
      </c>
    </row>
    <row r="249" spans="14:19" ht="19.5" customHeight="1" x14ac:dyDescent="0.25">
      <c r="N249" s="43">
        <f t="shared" si="23"/>
        <v>2.439999999999992</v>
      </c>
      <c r="O249" s="43">
        <f t="shared" si="18"/>
        <v>0.59498239999999813</v>
      </c>
      <c r="P249" s="43">
        <f t="shared" si="19"/>
        <v>5.0133333333333335E-2</v>
      </c>
      <c r="Q249" s="43">
        <f t="shared" si="20"/>
        <v>1.3114754098360699E-2</v>
      </c>
      <c r="R249" s="43">
        <f t="shared" si="21"/>
        <v>4.299919376511719E-2</v>
      </c>
      <c r="S249" s="43">
        <f t="shared" si="22"/>
        <v>1.3114754098360699E-2</v>
      </c>
    </row>
    <row r="250" spans="14:19" ht="19.5" customHeight="1" x14ac:dyDescent="0.25">
      <c r="N250" s="43">
        <f t="shared" si="23"/>
        <v>2.4499999999999917</v>
      </c>
      <c r="O250" s="43">
        <f t="shared" si="18"/>
        <v>0.59733866666666491</v>
      </c>
      <c r="P250" s="43">
        <f t="shared" si="19"/>
        <v>5.0133333333333335E-2</v>
      </c>
      <c r="Q250" s="43">
        <f t="shared" si="20"/>
        <v>1.3061224489795962E-2</v>
      </c>
      <c r="R250" s="43">
        <f t="shared" si="21"/>
        <v>4.2648896293211454E-2</v>
      </c>
      <c r="S250" s="43">
        <f t="shared" si="22"/>
        <v>1.3061224489795962E-2</v>
      </c>
    </row>
    <row r="251" spans="14:19" ht="19.5" customHeight="1" x14ac:dyDescent="0.25">
      <c r="N251" s="43">
        <f t="shared" si="23"/>
        <v>2.4599999999999915</v>
      </c>
      <c r="O251" s="43">
        <f t="shared" si="18"/>
        <v>0.59969493333333135</v>
      </c>
      <c r="P251" s="43">
        <f t="shared" si="19"/>
        <v>5.0133333333333335E-2</v>
      </c>
      <c r="Q251" s="43">
        <f t="shared" si="20"/>
        <v>1.3008130081300858E-2</v>
      </c>
      <c r="R251" s="43">
        <f t="shared" si="21"/>
        <v>4.2302862053011071E-2</v>
      </c>
      <c r="S251" s="43">
        <f t="shared" si="22"/>
        <v>1.3008130081300858E-2</v>
      </c>
    </row>
    <row r="252" spans="14:19" ht="19.5" customHeight="1" x14ac:dyDescent="0.25">
      <c r="N252" s="43">
        <f t="shared" si="23"/>
        <v>2.4699999999999913</v>
      </c>
      <c r="O252" s="43">
        <f t="shared" si="18"/>
        <v>0.60205119999999801</v>
      </c>
      <c r="P252" s="43">
        <f t="shared" si="19"/>
        <v>5.0133333333333335E-2</v>
      </c>
      <c r="Q252" s="43">
        <f t="shared" si="20"/>
        <v>1.2955465587044581E-2</v>
      </c>
      <c r="R252" s="43">
        <f t="shared" si="21"/>
        <v>4.1961022144274093E-2</v>
      </c>
      <c r="S252" s="43">
        <f t="shared" si="22"/>
        <v>1.2955465587044581E-2</v>
      </c>
    </row>
    <row r="253" spans="14:19" ht="19.5" customHeight="1" x14ac:dyDescent="0.25">
      <c r="N253" s="43">
        <f t="shared" si="23"/>
        <v>2.4799999999999911</v>
      </c>
      <c r="O253" s="43">
        <f t="shared" si="18"/>
        <v>0.60440746666666467</v>
      </c>
      <c r="P253" s="43">
        <f t="shared" si="19"/>
        <v>5.0133333333333335E-2</v>
      </c>
      <c r="Q253" s="43">
        <f t="shared" si="20"/>
        <v>1.290322580645166E-2</v>
      </c>
      <c r="R253" s="43">
        <f t="shared" si="21"/>
        <v>4.1623309053070018E-2</v>
      </c>
      <c r="S253" s="43">
        <f t="shared" si="22"/>
        <v>1.290322580645166E-2</v>
      </c>
    </row>
    <row r="254" spans="14:19" ht="19.5" customHeight="1" x14ac:dyDescent="0.25">
      <c r="N254" s="43">
        <f t="shared" si="23"/>
        <v>2.4899999999999909</v>
      </c>
      <c r="O254" s="43">
        <f t="shared" si="18"/>
        <v>0.60676373333333122</v>
      </c>
      <c r="P254" s="43">
        <f t="shared" si="19"/>
        <v>5.0133333333333335E-2</v>
      </c>
      <c r="Q254" s="43">
        <f t="shared" si="20"/>
        <v>1.2851405622490007E-2</v>
      </c>
      <c r="R254" s="43">
        <f t="shared" si="21"/>
        <v>4.1289656618441938E-2</v>
      </c>
      <c r="S254" s="43">
        <f t="shared" si="22"/>
        <v>1.2851405622490007E-2</v>
      </c>
    </row>
    <row r="255" spans="14:19" ht="19.5" customHeight="1" x14ac:dyDescent="0.25">
      <c r="N255" s="43">
        <f t="shared" si="23"/>
        <v>2.4999999999999907</v>
      </c>
      <c r="O255" s="43">
        <f t="shared" si="18"/>
        <v>0.60911999999999789</v>
      </c>
      <c r="P255" s="43">
        <f t="shared" si="19"/>
        <v>5.0133333333333335E-2</v>
      </c>
      <c r="Q255" s="43">
        <f t="shared" si="20"/>
        <v>1.2800000000000047E-2</v>
      </c>
      <c r="R255" s="43">
        <f t="shared" si="21"/>
        <v>4.0960000000000302E-2</v>
      </c>
      <c r="S255" s="43">
        <f t="shared" si="22"/>
        <v>1.2800000000000047E-2</v>
      </c>
    </row>
    <row r="256" spans="14:19" ht="19.5" customHeight="1" x14ac:dyDescent="0.25">
      <c r="N256" s="43">
        <f t="shared" si="23"/>
        <v>2.5099999999999905</v>
      </c>
      <c r="O256" s="43">
        <f t="shared" si="18"/>
        <v>0.61147626666666455</v>
      </c>
      <c r="P256" s="43">
        <f t="shared" si="19"/>
        <v>5.0133333333333335E-2</v>
      </c>
      <c r="Q256" s="43">
        <f t="shared" si="20"/>
        <v>1.2749003984063794E-2</v>
      </c>
      <c r="R256" s="43">
        <f t="shared" si="21"/>
        <v>4.0634275646418618E-2</v>
      </c>
      <c r="S256" s="43">
        <f t="shared" si="22"/>
        <v>1.2749003984063794E-2</v>
      </c>
    </row>
    <row r="257" spans="14:19" ht="19.5" customHeight="1" x14ac:dyDescent="0.25">
      <c r="N257" s="43">
        <f t="shared" si="23"/>
        <v>2.5199999999999902</v>
      </c>
      <c r="O257" s="43">
        <f t="shared" si="18"/>
        <v>0.61383253333333099</v>
      </c>
      <c r="P257" s="43">
        <f t="shared" si="19"/>
        <v>5.0133333333333335E-2</v>
      </c>
      <c r="Q257" s="43">
        <f t="shared" si="20"/>
        <v>1.2698412698412747E-2</v>
      </c>
      <c r="R257" s="43">
        <f t="shared" si="21"/>
        <v>4.0312421264802528E-2</v>
      </c>
      <c r="S257" s="43">
        <f t="shared" si="22"/>
        <v>1.2698412698412747E-2</v>
      </c>
    </row>
    <row r="258" spans="14:19" ht="19.5" customHeight="1" x14ac:dyDescent="0.25">
      <c r="N258" s="43">
        <f t="shared" si="23"/>
        <v>2.52999999999999</v>
      </c>
      <c r="O258" s="43">
        <f t="shared" si="18"/>
        <v>0.61618879999999776</v>
      </c>
      <c r="P258" s="43">
        <f t="shared" si="19"/>
        <v>5.0133333333333335E-2</v>
      </c>
      <c r="Q258" s="43">
        <f t="shared" si="20"/>
        <v>1.2648221343873568E-2</v>
      </c>
      <c r="R258" s="43">
        <f t="shared" si="21"/>
        <v>3.9994375790904722E-2</v>
      </c>
      <c r="S258" s="43">
        <f t="shared" si="22"/>
        <v>1.2648221343873568E-2</v>
      </c>
    </row>
    <row r="259" spans="14:19" ht="19.5" customHeight="1" x14ac:dyDescent="0.25">
      <c r="N259" s="43">
        <f t="shared" si="23"/>
        <v>2.5399999999999898</v>
      </c>
      <c r="O259" s="43">
        <f t="shared" si="18"/>
        <v>0.61854506666666431</v>
      </c>
      <c r="P259" s="43">
        <f t="shared" si="19"/>
        <v>5.0133333333333335E-2</v>
      </c>
      <c r="Q259" s="43">
        <f t="shared" si="20"/>
        <v>1.2598425196850444E-2</v>
      </c>
      <c r="R259" s="43">
        <f t="shared" si="21"/>
        <v>3.9680079360159035E-2</v>
      </c>
      <c r="S259" s="43">
        <f t="shared" si="22"/>
        <v>1.2598425196850444E-2</v>
      </c>
    </row>
    <row r="260" spans="14:19" ht="19.5" customHeight="1" x14ac:dyDescent="0.25">
      <c r="N260" s="43">
        <f t="shared" si="23"/>
        <v>2.5499999999999896</v>
      </c>
      <c r="O260" s="43">
        <f t="shared" si="18"/>
        <v>0.62090133333333108</v>
      </c>
      <c r="P260" s="43">
        <f t="shared" si="19"/>
        <v>5.0133333333333335E-2</v>
      </c>
      <c r="Q260" s="43">
        <f t="shared" si="20"/>
        <v>1.2549019607843189E-2</v>
      </c>
      <c r="R260" s="43">
        <f t="shared" si="21"/>
        <v>3.9369473279508203E-2</v>
      </c>
      <c r="S260" s="43">
        <f t="shared" si="22"/>
        <v>1.2549019607843189E-2</v>
      </c>
    </row>
    <row r="261" spans="14:19" ht="19.5" customHeight="1" x14ac:dyDescent="0.25">
      <c r="N261" s="43">
        <f t="shared" si="23"/>
        <v>2.5599999999999894</v>
      </c>
      <c r="O261" s="43">
        <f t="shared" si="18"/>
        <v>0.62325759999999752</v>
      </c>
      <c r="P261" s="43">
        <f t="shared" si="19"/>
        <v>5.0133333333333335E-2</v>
      </c>
      <c r="Q261" s="43">
        <f t="shared" si="20"/>
        <v>1.2500000000000053E-2</v>
      </c>
      <c r="R261" s="43">
        <f t="shared" si="21"/>
        <v>3.9062500000000319E-2</v>
      </c>
      <c r="S261" s="43">
        <f t="shared" si="22"/>
        <v>1.2500000000000053E-2</v>
      </c>
    </row>
    <row r="262" spans="14:19" ht="19.5" customHeight="1" x14ac:dyDescent="0.25">
      <c r="N262" s="43">
        <f t="shared" si="23"/>
        <v>2.5699999999999892</v>
      </c>
      <c r="O262" s="43">
        <f t="shared" ref="O262:O325" si="24">+$E$18*(0.4+(0.6*N262/$E$21))</f>
        <v>0.62561386666666419</v>
      </c>
      <c r="P262" s="43">
        <f t="shared" ref="P262:P325" si="25">+$E$18</f>
        <v>5.0133333333333335E-2</v>
      </c>
      <c r="Q262" s="43">
        <f t="shared" ref="Q262:Q325" si="26">+IF(N262&gt;0,$E$19/N262,0)</f>
        <v>1.2451361867704333E-2</v>
      </c>
      <c r="R262" s="43">
        <f t="shared" ref="R262:R325" si="27">+IF(N262&gt;0,$E$19*$E$23/(N262*N262),0)</f>
        <v>3.8759103090130378E-2</v>
      </c>
      <c r="S262" s="43">
        <f t="shared" ref="S262:S325" si="28">+IF(N262&lt;$E$21,O262,IF(AND(N262&gt;=$E$21,N262&lt;=$E$22),P262,IF(AND(N262&gt;$E$22,N262&lt;=$E$23),Q262,R262)))</f>
        <v>1.2451361867704333E-2</v>
      </c>
    </row>
    <row r="263" spans="14:19" ht="19.5" customHeight="1" x14ac:dyDescent="0.25">
      <c r="N263" s="43">
        <f t="shared" si="23"/>
        <v>2.579999999999989</v>
      </c>
      <c r="O263" s="43">
        <f t="shared" si="24"/>
        <v>0.62797013333333085</v>
      </c>
      <c r="P263" s="43">
        <f t="shared" si="25"/>
        <v>5.0133333333333335E-2</v>
      </c>
      <c r="Q263" s="43">
        <f t="shared" si="26"/>
        <v>1.2403100775193852E-2</v>
      </c>
      <c r="R263" s="43">
        <f t="shared" si="27"/>
        <v>3.8459227209903579E-2</v>
      </c>
      <c r="S263" s="43">
        <f t="shared" si="28"/>
        <v>1.2403100775193852E-2</v>
      </c>
    </row>
    <row r="264" spans="14:19" ht="19.5" customHeight="1" x14ac:dyDescent="0.25">
      <c r="N264" s="43">
        <f t="shared" ref="N264:N327" si="29">+N263+0.01</f>
        <v>2.5899999999999888</v>
      </c>
      <c r="O264" s="43">
        <f t="shared" si="24"/>
        <v>0.6303263999999974</v>
      </c>
      <c r="P264" s="43">
        <f t="shared" si="25"/>
        <v>5.0133333333333335E-2</v>
      </c>
      <c r="Q264" s="43">
        <f t="shared" si="26"/>
        <v>1.2355212355212409E-2</v>
      </c>
      <c r="R264" s="43">
        <f t="shared" si="27"/>
        <v>3.8162818085598342E-2</v>
      </c>
      <c r="S264" s="43">
        <f t="shared" si="28"/>
        <v>1.2355212355212409E-2</v>
      </c>
    </row>
    <row r="265" spans="14:19" ht="19.5" customHeight="1" x14ac:dyDescent="0.25">
      <c r="N265" s="43">
        <f t="shared" si="29"/>
        <v>2.5999999999999885</v>
      </c>
      <c r="O265" s="43">
        <f t="shared" si="24"/>
        <v>0.63268266666666406</v>
      </c>
      <c r="P265" s="43">
        <f t="shared" si="25"/>
        <v>5.0133333333333335E-2</v>
      </c>
      <c r="Q265" s="43">
        <f t="shared" si="26"/>
        <v>1.2307692307692361E-2</v>
      </c>
      <c r="R265" s="43">
        <f t="shared" si="27"/>
        <v>3.7869822485207434E-2</v>
      </c>
      <c r="S265" s="43">
        <f t="shared" si="28"/>
        <v>1.2307692307692361E-2</v>
      </c>
    </row>
    <row r="266" spans="14:19" ht="19.5" customHeight="1" x14ac:dyDescent="0.25">
      <c r="N266" s="43">
        <f t="shared" si="29"/>
        <v>2.6099999999999883</v>
      </c>
      <c r="O266" s="43">
        <f t="shared" si="24"/>
        <v>0.63503893333333072</v>
      </c>
      <c r="P266" s="43">
        <f t="shared" si="25"/>
        <v>5.0133333333333335E-2</v>
      </c>
      <c r="Q266" s="43">
        <f t="shared" si="26"/>
        <v>1.2260536398467489E-2</v>
      </c>
      <c r="R266" s="43">
        <f t="shared" si="27"/>
        <v>3.7580188194536533E-2</v>
      </c>
      <c r="S266" s="43">
        <f t="shared" si="28"/>
        <v>1.2260536398467489E-2</v>
      </c>
    </row>
    <row r="267" spans="14:19" ht="19.5" customHeight="1" x14ac:dyDescent="0.25">
      <c r="N267" s="43">
        <f t="shared" si="29"/>
        <v>2.6199999999999881</v>
      </c>
      <c r="O267" s="43">
        <f t="shared" si="24"/>
        <v>0.63739519999999716</v>
      </c>
      <c r="P267" s="43">
        <f t="shared" si="25"/>
        <v>5.0133333333333335E-2</v>
      </c>
      <c r="Q267" s="43">
        <f t="shared" si="26"/>
        <v>1.2213740458015323E-2</v>
      </c>
      <c r="R267" s="43">
        <f t="shared" si="27"/>
        <v>3.7293863993940086E-2</v>
      </c>
      <c r="S267" s="43">
        <f t="shared" si="28"/>
        <v>1.2213740458015323E-2</v>
      </c>
    </row>
    <row r="268" spans="14:19" ht="19.5" customHeight="1" x14ac:dyDescent="0.25">
      <c r="N268" s="43">
        <f t="shared" si="29"/>
        <v>2.6299999999999879</v>
      </c>
      <c r="O268" s="43">
        <f t="shared" si="24"/>
        <v>0.63975146666666394</v>
      </c>
      <c r="P268" s="43">
        <f t="shared" si="25"/>
        <v>5.0133333333333335E-2</v>
      </c>
      <c r="Q268" s="43">
        <f t="shared" si="26"/>
        <v>1.2167300380228193E-2</v>
      </c>
      <c r="R268" s="43">
        <f t="shared" si="27"/>
        <v>3.7010799635675287E-2</v>
      </c>
      <c r="S268" s="43">
        <f t="shared" si="28"/>
        <v>1.2167300380228193E-2</v>
      </c>
    </row>
    <row r="269" spans="14:19" ht="19.5" customHeight="1" x14ac:dyDescent="0.25">
      <c r="N269" s="43">
        <f t="shared" si="29"/>
        <v>2.6399999999999877</v>
      </c>
      <c r="O269" s="43">
        <f t="shared" si="24"/>
        <v>0.64210773333333049</v>
      </c>
      <c r="P269" s="43">
        <f t="shared" si="25"/>
        <v>5.0133333333333335E-2</v>
      </c>
      <c r="Q269" s="43">
        <f t="shared" si="26"/>
        <v>1.2121212121212178E-2</v>
      </c>
      <c r="R269" s="43">
        <f t="shared" si="27"/>
        <v>3.6730945821855258E-2</v>
      </c>
      <c r="S269" s="43">
        <f t="shared" si="28"/>
        <v>1.2121212121212178E-2</v>
      </c>
    </row>
    <row r="270" spans="14:19" ht="19.5" customHeight="1" x14ac:dyDescent="0.25">
      <c r="N270" s="43">
        <f t="shared" si="29"/>
        <v>2.6499999999999875</v>
      </c>
      <c r="O270" s="43">
        <f t="shared" si="24"/>
        <v>0.64446399999999715</v>
      </c>
      <c r="P270" s="43">
        <f t="shared" si="25"/>
        <v>5.0133333333333335E-2</v>
      </c>
      <c r="Q270" s="43">
        <f t="shared" si="26"/>
        <v>1.2075471698113264E-2</v>
      </c>
      <c r="R270" s="43">
        <f t="shared" si="27"/>
        <v>3.6454254182983613E-2</v>
      </c>
      <c r="S270" s="43">
        <f t="shared" si="28"/>
        <v>1.2075471698113264E-2</v>
      </c>
    </row>
    <row r="271" spans="14:19" ht="19.5" customHeight="1" x14ac:dyDescent="0.25">
      <c r="N271" s="43">
        <f t="shared" si="29"/>
        <v>2.6599999999999873</v>
      </c>
      <c r="O271" s="43">
        <f t="shared" si="24"/>
        <v>0.6468202666666637</v>
      </c>
      <c r="P271" s="43">
        <f t="shared" si="25"/>
        <v>5.0133333333333335E-2</v>
      </c>
      <c r="Q271" s="43">
        <f t="shared" si="26"/>
        <v>1.2030075187969983E-2</v>
      </c>
      <c r="R271" s="43">
        <f t="shared" si="27"/>
        <v>3.6180677257052755E-2</v>
      </c>
      <c r="S271" s="43">
        <f t="shared" si="28"/>
        <v>1.2030075187969983E-2</v>
      </c>
    </row>
    <row r="272" spans="14:19" ht="19.5" customHeight="1" x14ac:dyDescent="0.25">
      <c r="N272" s="43">
        <f t="shared" si="29"/>
        <v>2.6699999999999871</v>
      </c>
      <c r="O272" s="43">
        <f t="shared" si="24"/>
        <v>0.64917653333333036</v>
      </c>
      <c r="P272" s="43">
        <f t="shared" si="25"/>
        <v>5.0133333333333335E-2</v>
      </c>
      <c r="Q272" s="43">
        <f t="shared" si="26"/>
        <v>1.1985018726591818E-2</v>
      </c>
      <c r="R272" s="43">
        <f t="shared" si="27"/>
        <v>3.5910168469189145E-2</v>
      </c>
      <c r="S272" s="43">
        <f t="shared" si="28"/>
        <v>1.1985018726591818E-2</v>
      </c>
    </row>
    <row r="273" spans="14:19" ht="19.5" customHeight="1" x14ac:dyDescent="0.25">
      <c r="N273" s="43">
        <f t="shared" si="29"/>
        <v>2.6799999999999868</v>
      </c>
      <c r="O273" s="43">
        <f t="shared" si="24"/>
        <v>0.65153279999999703</v>
      </c>
      <c r="P273" s="43">
        <f t="shared" si="25"/>
        <v>5.0133333333333335E-2</v>
      </c>
      <c r="Q273" s="43">
        <f t="shared" si="26"/>
        <v>1.1940298507462746E-2</v>
      </c>
      <c r="R273" s="43">
        <f t="shared" si="27"/>
        <v>3.564268211182927E-2</v>
      </c>
      <c r="S273" s="43">
        <f t="shared" si="28"/>
        <v>1.1940298507462746E-2</v>
      </c>
    </row>
    <row r="274" spans="14:19" ht="19.5" customHeight="1" x14ac:dyDescent="0.25">
      <c r="N274" s="43">
        <f t="shared" si="29"/>
        <v>2.6899999999999866</v>
      </c>
      <c r="O274" s="43">
        <f t="shared" si="24"/>
        <v>0.65388906666666358</v>
      </c>
      <c r="P274" s="43">
        <f t="shared" si="25"/>
        <v>5.0133333333333335E-2</v>
      </c>
      <c r="Q274" s="43">
        <f t="shared" si="26"/>
        <v>1.1895910780669204E-2</v>
      </c>
      <c r="R274" s="43">
        <f t="shared" si="27"/>
        <v>3.5378173325410447E-2</v>
      </c>
      <c r="S274" s="43">
        <f t="shared" si="28"/>
        <v>1.1895910780669204E-2</v>
      </c>
    </row>
    <row r="275" spans="14:19" ht="19.5" customHeight="1" x14ac:dyDescent="0.25">
      <c r="N275" s="43">
        <f t="shared" si="29"/>
        <v>2.6999999999999864</v>
      </c>
      <c r="O275" s="43">
        <f t="shared" si="24"/>
        <v>0.65624533333333024</v>
      </c>
      <c r="P275" s="43">
        <f t="shared" si="25"/>
        <v>5.0133333333333335E-2</v>
      </c>
      <c r="Q275" s="43">
        <f t="shared" si="26"/>
        <v>1.1851851851851912E-2</v>
      </c>
      <c r="R275" s="43">
        <f t="shared" si="27"/>
        <v>3.5116598079561398E-2</v>
      </c>
      <c r="S275" s="43">
        <f t="shared" si="28"/>
        <v>1.1851851851851912E-2</v>
      </c>
    </row>
    <row r="276" spans="14:19" ht="19.5" customHeight="1" x14ac:dyDescent="0.25">
      <c r="N276" s="43">
        <f t="shared" si="29"/>
        <v>2.7099999999999862</v>
      </c>
      <c r="O276" s="43">
        <f t="shared" si="24"/>
        <v>0.65860159999999679</v>
      </c>
      <c r="P276" s="43">
        <f t="shared" si="25"/>
        <v>5.0133333333333335E-2</v>
      </c>
      <c r="Q276" s="43">
        <f t="shared" si="26"/>
        <v>1.1808118081180872E-2</v>
      </c>
      <c r="R276" s="43">
        <f t="shared" si="27"/>
        <v>3.485791315477766E-2</v>
      </c>
      <c r="S276" s="43">
        <f t="shared" si="28"/>
        <v>1.1808118081180872E-2</v>
      </c>
    </row>
    <row r="277" spans="14:19" ht="19.5" customHeight="1" x14ac:dyDescent="0.25">
      <c r="N277" s="43">
        <f t="shared" si="29"/>
        <v>2.719999999999986</v>
      </c>
      <c r="O277" s="43">
        <f t="shared" si="24"/>
        <v>0.66095786666666345</v>
      </c>
      <c r="P277" s="43">
        <f t="shared" si="25"/>
        <v>5.0133333333333335E-2</v>
      </c>
      <c r="Q277" s="43">
        <f t="shared" si="26"/>
        <v>1.1764705882353002E-2</v>
      </c>
      <c r="R277" s="43">
        <f t="shared" si="27"/>
        <v>3.4602076124567831E-2</v>
      </c>
      <c r="S277" s="43">
        <f t="shared" si="28"/>
        <v>1.1764705882353002E-2</v>
      </c>
    </row>
    <row r="278" spans="14:19" ht="19.5" customHeight="1" x14ac:dyDescent="0.25">
      <c r="N278" s="43">
        <f t="shared" si="29"/>
        <v>2.7299999999999858</v>
      </c>
      <c r="O278" s="43">
        <f t="shared" si="24"/>
        <v>0.66331413333333</v>
      </c>
      <c r="P278" s="43">
        <f t="shared" si="25"/>
        <v>5.0133333333333335E-2</v>
      </c>
      <c r="Q278" s="43">
        <f t="shared" si="26"/>
        <v>1.1721611721611782E-2</v>
      </c>
      <c r="R278" s="43">
        <f t="shared" si="27"/>
        <v>3.4349045338056688E-2</v>
      </c>
      <c r="S278" s="43">
        <f t="shared" si="28"/>
        <v>1.1721611721611782E-2</v>
      </c>
    </row>
    <row r="279" spans="14:19" ht="19.5" customHeight="1" x14ac:dyDescent="0.25">
      <c r="N279" s="43">
        <f t="shared" si="29"/>
        <v>2.7399999999999856</v>
      </c>
      <c r="O279" s="43">
        <f t="shared" si="24"/>
        <v>0.66567039999999666</v>
      </c>
      <c r="P279" s="43">
        <f t="shared" si="25"/>
        <v>5.0133333333333335E-2</v>
      </c>
      <c r="Q279" s="43">
        <f t="shared" si="26"/>
        <v>1.1678832116788383E-2</v>
      </c>
      <c r="R279" s="43">
        <f t="shared" si="27"/>
        <v>3.4098779903031957E-2</v>
      </c>
      <c r="S279" s="43">
        <f t="shared" si="28"/>
        <v>1.1678832116788383E-2</v>
      </c>
    </row>
    <row r="280" spans="14:19" ht="19.5" customHeight="1" x14ac:dyDescent="0.25">
      <c r="N280" s="43">
        <f t="shared" si="29"/>
        <v>2.7499999999999853</v>
      </c>
      <c r="O280" s="43">
        <f t="shared" si="24"/>
        <v>0.66802666666666333</v>
      </c>
      <c r="P280" s="43">
        <f t="shared" si="25"/>
        <v>5.0133333333333335E-2</v>
      </c>
      <c r="Q280" s="43">
        <f t="shared" si="26"/>
        <v>1.1636363636363698E-2</v>
      </c>
      <c r="R280" s="43">
        <f t="shared" si="27"/>
        <v>3.385123966942185E-2</v>
      </c>
      <c r="S280" s="43">
        <f t="shared" si="28"/>
        <v>1.1636363636363698E-2</v>
      </c>
    </row>
    <row r="281" spans="14:19" ht="19.5" customHeight="1" x14ac:dyDescent="0.25">
      <c r="N281" s="43">
        <f t="shared" si="29"/>
        <v>2.7599999999999851</v>
      </c>
      <c r="O281" s="43">
        <f t="shared" si="24"/>
        <v>0.67038293333332988</v>
      </c>
      <c r="P281" s="43">
        <f t="shared" si="25"/>
        <v>5.0133333333333335E-2</v>
      </c>
      <c r="Q281" s="43">
        <f t="shared" si="26"/>
        <v>1.1594202898550787E-2</v>
      </c>
      <c r="R281" s="43">
        <f t="shared" si="27"/>
        <v>3.360638521319087E-2</v>
      </c>
      <c r="S281" s="43">
        <f t="shared" si="28"/>
        <v>1.1594202898550787E-2</v>
      </c>
    </row>
    <row r="282" spans="14:19" ht="19.5" customHeight="1" x14ac:dyDescent="0.25">
      <c r="N282" s="43">
        <f t="shared" si="29"/>
        <v>2.7699999999999849</v>
      </c>
      <c r="O282" s="43">
        <f t="shared" si="24"/>
        <v>0.67273919999999654</v>
      </c>
      <c r="P282" s="43">
        <f t="shared" si="25"/>
        <v>5.0133333333333335E-2</v>
      </c>
      <c r="Q282" s="43">
        <f t="shared" si="26"/>
        <v>1.1552346570397175E-2</v>
      </c>
      <c r="R282" s="43">
        <f t="shared" si="27"/>
        <v>3.3364177820641841E-2</v>
      </c>
      <c r="S282" s="43">
        <f t="shared" si="28"/>
        <v>1.1552346570397175E-2</v>
      </c>
    </row>
    <row r="283" spans="14:19" ht="19.5" customHeight="1" x14ac:dyDescent="0.25">
      <c r="N283" s="43">
        <f t="shared" si="29"/>
        <v>2.7799999999999847</v>
      </c>
      <c r="O283" s="43">
        <f t="shared" si="24"/>
        <v>0.6750954666666632</v>
      </c>
      <c r="P283" s="43">
        <f t="shared" si="25"/>
        <v>5.0133333333333335E-2</v>
      </c>
      <c r="Q283" s="43">
        <f t="shared" si="26"/>
        <v>1.1510791366906538E-2</v>
      </c>
      <c r="R283" s="43">
        <f t="shared" si="27"/>
        <v>3.3124579473112523E-2</v>
      </c>
      <c r="S283" s="43">
        <f t="shared" si="28"/>
        <v>1.1510791366906538E-2</v>
      </c>
    </row>
    <row r="284" spans="14:19" ht="19.5" customHeight="1" x14ac:dyDescent="0.25">
      <c r="N284" s="43">
        <f t="shared" si="29"/>
        <v>2.7899999999999845</v>
      </c>
      <c r="O284" s="43">
        <f t="shared" si="24"/>
        <v>0.67745173333332975</v>
      </c>
      <c r="P284" s="43">
        <f t="shared" si="25"/>
        <v>5.0133333333333335E-2</v>
      </c>
      <c r="Q284" s="43">
        <f t="shared" si="26"/>
        <v>1.1469534050179276E-2</v>
      </c>
      <c r="R284" s="43">
        <f t="shared" si="27"/>
        <v>3.2887552832055453E-2</v>
      </c>
      <c r="S284" s="43">
        <f t="shared" si="28"/>
        <v>1.1469534050179276E-2</v>
      </c>
    </row>
    <row r="285" spans="14:19" ht="19.5" customHeight="1" x14ac:dyDescent="0.25">
      <c r="N285" s="43">
        <f t="shared" si="29"/>
        <v>2.7999999999999843</v>
      </c>
      <c r="O285" s="43">
        <f t="shared" si="24"/>
        <v>0.67980799999999642</v>
      </c>
      <c r="P285" s="43">
        <f t="shared" si="25"/>
        <v>5.0133333333333335E-2</v>
      </c>
      <c r="Q285" s="43">
        <f t="shared" si="26"/>
        <v>1.1428571428571493E-2</v>
      </c>
      <c r="R285" s="43">
        <f t="shared" si="27"/>
        <v>3.2653061224490167E-2</v>
      </c>
      <c r="S285" s="43">
        <f t="shared" si="28"/>
        <v>1.1428571428571493E-2</v>
      </c>
    </row>
    <row r="286" spans="14:19" ht="19.5" customHeight="1" x14ac:dyDescent="0.25">
      <c r="N286" s="43">
        <f t="shared" si="29"/>
        <v>2.8099999999999841</v>
      </c>
      <c r="O286" s="43">
        <f t="shared" si="24"/>
        <v>0.68216426666666297</v>
      </c>
      <c r="P286" s="43">
        <f t="shared" si="25"/>
        <v>5.0133333333333335E-2</v>
      </c>
      <c r="Q286" s="43">
        <f t="shared" si="26"/>
        <v>1.1387900355871951E-2</v>
      </c>
      <c r="R286" s="43">
        <f t="shared" si="27"/>
        <v>3.2421068628817128E-2</v>
      </c>
      <c r="S286" s="43">
        <f t="shared" si="28"/>
        <v>1.1387900355871951E-2</v>
      </c>
    </row>
    <row r="287" spans="14:19" ht="19.5" customHeight="1" x14ac:dyDescent="0.25">
      <c r="N287" s="43">
        <f t="shared" si="29"/>
        <v>2.8199999999999839</v>
      </c>
      <c r="O287" s="43">
        <f t="shared" si="24"/>
        <v>0.68452053333332963</v>
      </c>
      <c r="P287" s="43">
        <f t="shared" si="25"/>
        <v>5.0133333333333335E-2</v>
      </c>
      <c r="Q287" s="43">
        <f t="shared" si="26"/>
        <v>1.1347517730496519E-2</v>
      </c>
      <c r="R287" s="43">
        <f t="shared" si="27"/>
        <v>3.2191539660983218E-2</v>
      </c>
      <c r="S287" s="43">
        <f t="shared" si="28"/>
        <v>1.1347517730496519E-2</v>
      </c>
    </row>
    <row r="288" spans="14:19" ht="19.5" customHeight="1" x14ac:dyDescent="0.25">
      <c r="N288" s="43">
        <f t="shared" si="29"/>
        <v>2.8299999999999836</v>
      </c>
      <c r="O288" s="43">
        <f t="shared" si="24"/>
        <v>0.68687679999999618</v>
      </c>
      <c r="P288" s="43">
        <f t="shared" si="25"/>
        <v>5.0133333333333335E-2</v>
      </c>
      <c r="Q288" s="43">
        <f t="shared" si="26"/>
        <v>1.1307420494699712E-2</v>
      </c>
      <c r="R288" s="43">
        <f t="shared" si="27"/>
        <v>3.1964439560988767E-2</v>
      </c>
      <c r="S288" s="43">
        <f t="shared" si="28"/>
        <v>1.1307420494699712E-2</v>
      </c>
    </row>
    <row r="289" spans="14:19" ht="19.5" customHeight="1" x14ac:dyDescent="0.25">
      <c r="N289" s="43">
        <f t="shared" si="29"/>
        <v>2.8399999999999834</v>
      </c>
      <c r="O289" s="43">
        <f t="shared" si="24"/>
        <v>0.68923306666666284</v>
      </c>
      <c r="P289" s="43">
        <f t="shared" si="25"/>
        <v>5.0133333333333335E-2</v>
      </c>
      <c r="Q289" s="43">
        <f t="shared" si="26"/>
        <v>1.1267605633802883E-2</v>
      </c>
      <c r="R289" s="43">
        <f t="shared" si="27"/>
        <v>3.1739734179726614E-2</v>
      </c>
      <c r="S289" s="43">
        <f t="shared" si="28"/>
        <v>1.1267605633802883E-2</v>
      </c>
    </row>
    <row r="290" spans="14:19" ht="19.5" customHeight="1" x14ac:dyDescent="0.25">
      <c r="N290" s="43">
        <f t="shared" si="29"/>
        <v>2.8499999999999832</v>
      </c>
      <c r="O290" s="43">
        <f t="shared" si="24"/>
        <v>0.6915893333333295</v>
      </c>
      <c r="P290" s="43">
        <f t="shared" si="25"/>
        <v>5.0133333333333335E-2</v>
      </c>
      <c r="Q290" s="43">
        <f t="shared" si="26"/>
        <v>1.1228070175438663E-2</v>
      </c>
      <c r="R290" s="43">
        <f t="shared" si="27"/>
        <v>3.1517389966143797E-2</v>
      </c>
      <c r="S290" s="43">
        <f t="shared" si="28"/>
        <v>1.1228070175438663E-2</v>
      </c>
    </row>
    <row r="291" spans="14:19" ht="19.5" customHeight="1" x14ac:dyDescent="0.25">
      <c r="N291" s="43">
        <f t="shared" si="29"/>
        <v>2.859999999999983</v>
      </c>
      <c r="O291" s="43">
        <f t="shared" si="24"/>
        <v>0.69394559999999605</v>
      </c>
      <c r="P291" s="43">
        <f t="shared" si="25"/>
        <v>5.0133333333333335E-2</v>
      </c>
      <c r="Q291" s="43">
        <f t="shared" si="26"/>
        <v>1.1188811188811255E-2</v>
      </c>
      <c r="R291" s="43">
        <f t="shared" si="27"/>
        <v>3.1297373954716982E-2</v>
      </c>
      <c r="S291" s="43">
        <f t="shared" si="28"/>
        <v>1.1188811188811255E-2</v>
      </c>
    </row>
    <row r="292" spans="14:19" ht="19.5" customHeight="1" x14ac:dyDescent="0.25">
      <c r="N292" s="43">
        <f t="shared" si="29"/>
        <v>2.8699999999999828</v>
      </c>
      <c r="O292" s="43">
        <f t="shared" si="24"/>
        <v>0.69630186666666261</v>
      </c>
      <c r="P292" s="43">
        <f t="shared" si="25"/>
        <v>5.0133333333333335E-2</v>
      </c>
      <c r="Q292" s="43">
        <f t="shared" si="26"/>
        <v>1.1149825783972193E-2</v>
      </c>
      <c r="R292" s="43">
        <f t="shared" si="27"/>
        <v>3.107965375323278E-2</v>
      </c>
      <c r="S292" s="43">
        <f t="shared" si="28"/>
        <v>1.1149825783972193E-2</v>
      </c>
    </row>
    <row r="293" spans="14:19" ht="19.5" customHeight="1" x14ac:dyDescent="0.25">
      <c r="N293" s="43">
        <f t="shared" si="29"/>
        <v>2.8799999999999826</v>
      </c>
      <c r="O293" s="43">
        <f t="shared" si="24"/>
        <v>0.69865813333332938</v>
      </c>
      <c r="P293" s="43">
        <f t="shared" si="25"/>
        <v>5.0133333333333335E-2</v>
      </c>
      <c r="Q293" s="43">
        <f t="shared" si="26"/>
        <v>1.1111111111111179E-2</v>
      </c>
      <c r="R293" s="43">
        <f t="shared" si="27"/>
        <v>3.0864197530864571E-2</v>
      </c>
      <c r="S293" s="43">
        <f t="shared" si="28"/>
        <v>1.1111111111111179E-2</v>
      </c>
    </row>
    <row r="294" spans="14:19" ht="19.5" customHeight="1" x14ac:dyDescent="0.25">
      <c r="N294" s="43">
        <f t="shared" si="29"/>
        <v>2.8899999999999824</v>
      </c>
      <c r="O294" s="43">
        <f t="shared" si="24"/>
        <v>0.70101439999999582</v>
      </c>
      <c r="P294" s="43">
        <f t="shared" si="25"/>
        <v>5.0133333333333335E-2</v>
      </c>
      <c r="Q294" s="43">
        <f t="shared" si="26"/>
        <v>1.1072664359861659E-2</v>
      </c>
      <c r="R294" s="43">
        <f t="shared" si="27"/>
        <v>3.065097400653765E-2</v>
      </c>
      <c r="S294" s="43">
        <f t="shared" si="28"/>
        <v>1.1072664359861659E-2</v>
      </c>
    </row>
    <row r="295" spans="14:19" ht="19.5" customHeight="1" x14ac:dyDescent="0.25">
      <c r="N295" s="43">
        <f t="shared" si="29"/>
        <v>2.8999999999999821</v>
      </c>
      <c r="O295" s="43">
        <f t="shared" si="24"/>
        <v>0.70337066666666259</v>
      </c>
      <c r="P295" s="43">
        <f t="shared" si="25"/>
        <v>5.0133333333333335E-2</v>
      </c>
      <c r="Q295" s="43">
        <f t="shared" si="26"/>
        <v>1.1034482758620758E-2</v>
      </c>
      <c r="R295" s="43">
        <f t="shared" si="27"/>
        <v>3.0439952437574691E-2</v>
      </c>
      <c r="S295" s="43">
        <f t="shared" si="28"/>
        <v>1.1034482758620758E-2</v>
      </c>
    </row>
    <row r="296" spans="14:19" ht="19.5" customHeight="1" x14ac:dyDescent="0.25">
      <c r="N296" s="43">
        <f t="shared" si="29"/>
        <v>2.9099999999999819</v>
      </c>
      <c r="O296" s="43">
        <f t="shared" si="24"/>
        <v>0.70572693333332914</v>
      </c>
      <c r="P296" s="43">
        <f t="shared" si="25"/>
        <v>5.0133333333333335E-2</v>
      </c>
      <c r="Q296" s="43">
        <f t="shared" si="26"/>
        <v>1.099656357388323E-2</v>
      </c>
      <c r="R296" s="43">
        <f t="shared" si="27"/>
        <v>3.0231102608613877E-2</v>
      </c>
      <c r="S296" s="43">
        <f t="shared" si="28"/>
        <v>1.099656357388323E-2</v>
      </c>
    </row>
    <row r="297" spans="14:19" ht="19.5" customHeight="1" x14ac:dyDescent="0.25">
      <c r="N297" s="43">
        <f t="shared" si="29"/>
        <v>2.9199999999999817</v>
      </c>
      <c r="O297" s="43">
        <f t="shared" si="24"/>
        <v>0.7080831999999958</v>
      </c>
      <c r="P297" s="43">
        <f t="shared" si="25"/>
        <v>5.0133333333333335E-2</v>
      </c>
      <c r="Q297" s="43">
        <f t="shared" si="26"/>
        <v>1.0958904109589111E-2</v>
      </c>
      <c r="R297" s="43">
        <f t="shared" si="27"/>
        <v>3.0024394820792267E-2</v>
      </c>
      <c r="S297" s="43">
        <f t="shared" si="28"/>
        <v>1.0958904109589111E-2</v>
      </c>
    </row>
    <row r="298" spans="14:19" ht="19.5" customHeight="1" x14ac:dyDescent="0.25">
      <c r="N298" s="43">
        <f t="shared" si="29"/>
        <v>2.9299999999999815</v>
      </c>
      <c r="O298" s="43">
        <f t="shared" si="24"/>
        <v>0.71043946666666236</v>
      </c>
      <c r="P298" s="43">
        <f t="shared" si="25"/>
        <v>5.0133333333333335E-2</v>
      </c>
      <c r="Q298" s="43">
        <f t="shared" si="26"/>
        <v>1.0921501706484711E-2</v>
      </c>
      <c r="R298" s="43">
        <f t="shared" si="27"/>
        <v>2.9819799881187114E-2</v>
      </c>
      <c r="S298" s="43">
        <f t="shared" si="28"/>
        <v>1.0921501706484711E-2</v>
      </c>
    </row>
    <row r="299" spans="14:19" ht="19.5" customHeight="1" x14ac:dyDescent="0.25">
      <c r="N299" s="43">
        <f t="shared" si="29"/>
        <v>2.9399999999999813</v>
      </c>
      <c r="O299" s="43">
        <f t="shared" si="24"/>
        <v>0.71279573333332902</v>
      </c>
      <c r="P299" s="43">
        <f t="shared" si="25"/>
        <v>5.0133333333333335E-2</v>
      </c>
      <c r="Q299" s="43">
        <f t="shared" si="26"/>
        <v>1.0884353741496667E-2</v>
      </c>
      <c r="R299" s="43">
        <f t="shared" si="27"/>
        <v>2.9617289092508131E-2</v>
      </c>
      <c r="S299" s="43">
        <f t="shared" si="28"/>
        <v>1.0884353741496667E-2</v>
      </c>
    </row>
    <row r="300" spans="14:19" ht="19.5" customHeight="1" x14ac:dyDescent="0.25">
      <c r="N300" s="43">
        <f t="shared" si="29"/>
        <v>2.9499999999999811</v>
      </c>
      <c r="O300" s="43">
        <f t="shared" si="24"/>
        <v>0.71515199999999568</v>
      </c>
      <c r="P300" s="43">
        <f t="shared" si="25"/>
        <v>5.0133333333333335E-2</v>
      </c>
      <c r="Q300" s="43">
        <f t="shared" si="26"/>
        <v>1.0847457627118714E-2</v>
      </c>
      <c r="R300" s="43">
        <f t="shared" si="27"/>
        <v>2.9416834243033988E-2</v>
      </c>
      <c r="S300" s="43">
        <f t="shared" si="28"/>
        <v>1.0847457627118714E-2</v>
      </c>
    </row>
    <row r="301" spans="14:19" ht="19.5" customHeight="1" x14ac:dyDescent="0.25">
      <c r="N301" s="43">
        <f t="shared" si="29"/>
        <v>2.9599999999999809</v>
      </c>
      <c r="O301" s="43">
        <f t="shared" si="24"/>
        <v>0.71750826666666223</v>
      </c>
      <c r="P301" s="43">
        <f t="shared" si="25"/>
        <v>5.0133333333333335E-2</v>
      </c>
      <c r="Q301" s="43">
        <f t="shared" si="26"/>
        <v>1.0810810810810881E-2</v>
      </c>
      <c r="R301" s="43">
        <f t="shared" si="27"/>
        <v>2.9218407596786355E-2</v>
      </c>
      <c r="S301" s="43">
        <f t="shared" si="28"/>
        <v>1.0810810810810881E-2</v>
      </c>
    </row>
    <row r="302" spans="14:19" ht="19.5" customHeight="1" x14ac:dyDescent="0.25">
      <c r="N302" s="43">
        <f t="shared" si="29"/>
        <v>2.9699999999999807</v>
      </c>
      <c r="O302" s="43">
        <f t="shared" si="24"/>
        <v>0.71986453333332878</v>
      </c>
      <c r="P302" s="43">
        <f t="shared" si="25"/>
        <v>5.0133333333333335E-2</v>
      </c>
      <c r="Q302" s="43">
        <f t="shared" si="26"/>
        <v>1.0774410774410844E-2</v>
      </c>
      <c r="R302" s="43">
        <f t="shared" si="27"/>
        <v>2.9021981883935125E-2</v>
      </c>
      <c r="S302" s="43">
        <f t="shared" si="28"/>
        <v>1.0774410774410844E-2</v>
      </c>
    </row>
    <row r="303" spans="14:19" ht="19.5" customHeight="1" x14ac:dyDescent="0.25">
      <c r="N303" s="43">
        <f t="shared" si="29"/>
        <v>2.9799999999999804</v>
      </c>
      <c r="O303" s="43">
        <f t="shared" si="24"/>
        <v>0.72222079999999556</v>
      </c>
      <c r="P303" s="43">
        <f t="shared" si="25"/>
        <v>5.0133333333333335E-2</v>
      </c>
      <c r="Q303" s="43">
        <f t="shared" si="26"/>
        <v>1.0738255033557118E-2</v>
      </c>
      <c r="R303" s="43">
        <f t="shared" si="27"/>
        <v>2.8827530291428694E-2</v>
      </c>
      <c r="S303" s="43">
        <f t="shared" si="28"/>
        <v>1.0738255033557118E-2</v>
      </c>
    </row>
    <row r="304" spans="14:19" ht="19.5" customHeight="1" x14ac:dyDescent="0.25">
      <c r="N304" s="43">
        <f t="shared" si="29"/>
        <v>2.9899999999999802</v>
      </c>
      <c r="O304" s="43">
        <f t="shared" si="24"/>
        <v>0.724577066666662</v>
      </c>
      <c r="P304" s="43">
        <f t="shared" si="25"/>
        <v>5.0133333333333335E-2</v>
      </c>
      <c r="Q304" s="43">
        <f t="shared" si="26"/>
        <v>1.0702341137123816E-2</v>
      </c>
      <c r="R304" s="43">
        <f t="shared" si="27"/>
        <v>2.8635026453843176E-2</v>
      </c>
      <c r="S304" s="43">
        <f t="shared" si="28"/>
        <v>1.0702341137123816E-2</v>
      </c>
    </row>
    <row r="305" spans="14:19" ht="19.5" customHeight="1" x14ac:dyDescent="0.25">
      <c r="N305" s="43">
        <f t="shared" si="29"/>
        <v>2.99999999999998</v>
      </c>
      <c r="O305" s="43">
        <f t="shared" si="24"/>
        <v>0.72693333333332866</v>
      </c>
      <c r="P305" s="43">
        <f t="shared" si="25"/>
        <v>5.0133333333333335E-2</v>
      </c>
      <c r="Q305" s="43">
        <f t="shared" si="26"/>
        <v>1.0666666666666737E-2</v>
      </c>
      <c r="R305" s="43">
        <f t="shared" si="27"/>
        <v>2.8444444444444827E-2</v>
      </c>
      <c r="S305" s="43">
        <f t="shared" si="28"/>
        <v>1.0666666666666737E-2</v>
      </c>
    </row>
    <row r="306" spans="14:19" ht="19.5" customHeight="1" x14ac:dyDescent="0.25">
      <c r="N306" s="43">
        <f t="shared" si="29"/>
        <v>3.0099999999999798</v>
      </c>
      <c r="O306" s="43">
        <f t="shared" si="24"/>
        <v>0.72928959999999532</v>
      </c>
      <c r="P306" s="43">
        <f t="shared" si="25"/>
        <v>5.0133333333333335E-2</v>
      </c>
      <c r="Q306" s="43">
        <f t="shared" si="26"/>
        <v>1.063122923588047E-2</v>
      </c>
      <c r="R306" s="43">
        <f t="shared" si="27"/>
        <v>2.8255758766459912E-2</v>
      </c>
      <c r="S306" s="43">
        <f t="shared" si="28"/>
        <v>1.063122923588047E-2</v>
      </c>
    </row>
    <row r="307" spans="14:19" ht="19.5" customHeight="1" x14ac:dyDescent="0.25">
      <c r="N307" s="43">
        <f t="shared" si="29"/>
        <v>3.0199999999999796</v>
      </c>
      <c r="O307" s="43">
        <f t="shared" si="24"/>
        <v>0.73164586666666198</v>
      </c>
      <c r="P307" s="43">
        <f t="shared" si="25"/>
        <v>5.0133333333333335E-2</v>
      </c>
      <c r="Q307" s="43">
        <f t="shared" si="26"/>
        <v>1.0596026490066296E-2</v>
      </c>
      <c r="R307" s="43">
        <f t="shared" si="27"/>
        <v>2.8068944344546671E-2</v>
      </c>
      <c r="S307" s="43">
        <f t="shared" si="28"/>
        <v>1.0596026490066296E-2</v>
      </c>
    </row>
    <row r="308" spans="14:19" ht="19.5" customHeight="1" x14ac:dyDescent="0.25">
      <c r="N308" s="43">
        <f t="shared" si="29"/>
        <v>3.0299999999999794</v>
      </c>
      <c r="O308" s="43">
        <f t="shared" si="24"/>
        <v>0.73400213333332853</v>
      </c>
      <c r="P308" s="43">
        <f t="shared" si="25"/>
        <v>5.0133333333333335E-2</v>
      </c>
      <c r="Q308" s="43">
        <f t="shared" si="26"/>
        <v>1.0561056105610632E-2</v>
      </c>
      <c r="R308" s="43">
        <f t="shared" si="27"/>
        <v>2.7883976516463908E-2</v>
      </c>
      <c r="S308" s="43">
        <f t="shared" si="28"/>
        <v>1.0561056105610632E-2</v>
      </c>
    </row>
    <row r="309" spans="14:19" ht="19.5" customHeight="1" x14ac:dyDescent="0.25">
      <c r="N309" s="43">
        <f t="shared" si="29"/>
        <v>3.0399999999999792</v>
      </c>
      <c r="O309" s="43">
        <f t="shared" si="24"/>
        <v>0.73635839999999519</v>
      </c>
      <c r="P309" s="43">
        <f t="shared" si="25"/>
        <v>5.0133333333333335E-2</v>
      </c>
      <c r="Q309" s="43">
        <f t="shared" si="26"/>
        <v>1.0526315789473757E-2</v>
      </c>
      <c r="R309" s="43">
        <f t="shared" si="27"/>
        <v>2.7700831024931125E-2</v>
      </c>
      <c r="S309" s="43">
        <f t="shared" si="28"/>
        <v>1.0526315789473757E-2</v>
      </c>
    </row>
    <row r="310" spans="14:19" ht="19.5" customHeight="1" x14ac:dyDescent="0.25">
      <c r="N310" s="43">
        <f t="shared" si="29"/>
        <v>3.049999999999979</v>
      </c>
      <c r="O310" s="43">
        <f t="shared" si="24"/>
        <v>0.73871466666666175</v>
      </c>
      <c r="P310" s="43">
        <f t="shared" si="25"/>
        <v>5.0133333333333335E-2</v>
      </c>
      <c r="Q310" s="43">
        <f t="shared" si="26"/>
        <v>1.0491803278688597E-2</v>
      </c>
      <c r="R310" s="43">
        <f t="shared" si="27"/>
        <v>2.7519484009675198E-2</v>
      </c>
      <c r="S310" s="43">
        <f t="shared" si="28"/>
        <v>1.0491803278688597E-2</v>
      </c>
    </row>
    <row r="311" spans="14:19" ht="19.5" customHeight="1" x14ac:dyDescent="0.25">
      <c r="N311" s="43">
        <f t="shared" si="29"/>
        <v>3.0599999999999787</v>
      </c>
      <c r="O311" s="43">
        <f t="shared" si="24"/>
        <v>0.74107093333332841</v>
      </c>
      <c r="P311" s="43">
        <f t="shared" si="25"/>
        <v>5.0133333333333335E-2</v>
      </c>
      <c r="Q311" s="43">
        <f t="shared" si="26"/>
        <v>1.0457516339869353E-2</v>
      </c>
      <c r="R311" s="43">
        <f t="shared" si="27"/>
        <v>2.7339911999658632E-2</v>
      </c>
      <c r="S311" s="43">
        <f t="shared" si="28"/>
        <v>1.0457516339869353E-2</v>
      </c>
    </row>
    <row r="312" spans="14:19" ht="19.5" customHeight="1" x14ac:dyDescent="0.25">
      <c r="N312" s="43">
        <f t="shared" si="29"/>
        <v>3.0699999999999785</v>
      </c>
      <c r="O312" s="43">
        <f t="shared" si="24"/>
        <v>0.74342719999999496</v>
      </c>
      <c r="P312" s="43">
        <f t="shared" si="25"/>
        <v>5.0133333333333335E-2</v>
      </c>
      <c r="Q312" s="43">
        <f t="shared" si="26"/>
        <v>1.0423452768729715E-2</v>
      </c>
      <c r="R312" s="43">
        <f t="shared" si="27"/>
        <v>2.7162091905484791E-2</v>
      </c>
      <c r="S312" s="43">
        <f t="shared" si="28"/>
        <v>1.0423452768729715E-2</v>
      </c>
    </row>
    <row r="313" spans="14:19" ht="19.5" customHeight="1" x14ac:dyDescent="0.25">
      <c r="N313" s="43">
        <f t="shared" si="29"/>
        <v>3.0799999999999783</v>
      </c>
      <c r="O313" s="43">
        <f t="shared" si="24"/>
        <v>0.74578346666666173</v>
      </c>
      <c r="P313" s="43">
        <f t="shared" si="25"/>
        <v>5.0133333333333335E-2</v>
      </c>
      <c r="Q313" s="43">
        <f t="shared" si="26"/>
        <v>1.0389610389610462E-2</v>
      </c>
      <c r="R313" s="43">
        <f t="shared" si="27"/>
        <v>2.698600101197542E-2</v>
      </c>
      <c r="S313" s="43">
        <f t="shared" si="28"/>
        <v>1.0389610389610462E-2</v>
      </c>
    </row>
    <row r="314" spans="14:19" ht="19.5" customHeight="1" x14ac:dyDescent="0.25">
      <c r="N314" s="43">
        <f t="shared" si="29"/>
        <v>3.0899999999999781</v>
      </c>
      <c r="O314" s="43">
        <f t="shared" si="24"/>
        <v>0.74813973333332817</v>
      </c>
      <c r="P314" s="43">
        <f t="shared" si="25"/>
        <v>5.0133333333333335E-2</v>
      </c>
      <c r="Q314" s="43">
        <f t="shared" si="26"/>
        <v>1.0355987055016254E-2</v>
      </c>
      <c r="R314" s="43">
        <f t="shared" si="27"/>
        <v>2.6811616970916059E-2</v>
      </c>
      <c r="S314" s="43">
        <f t="shared" si="28"/>
        <v>1.0355987055016254E-2</v>
      </c>
    </row>
    <row r="315" spans="14:19" ht="19.5" customHeight="1" x14ac:dyDescent="0.25">
      <c r="N315" s="43">
        <f t="shared" si="29"/>
        <v>3.0999999999999779</v>
      </c>
      <c r="O315" s="43">
        <f t="shared" si="24"/>
        <v>0.75049599999999483</v>
      </c>
      <c r="P315" s="43">
        <f t="shared" si="25"/>
        <v>5.0133333333333335E-2</v>
      </c>
      <c r="Q315" s="43">
        <f t="shared" si="26"/>
        <v>1.0322580645161365E-2</v>
      </c>
      <c r="R315" s="43">
        <f t="shared" si="27"/>
        <v>2.6638917793965003E-2</v>
      </c>
      <c r="S315" s="43">
        <f t="shared" si="28"/>
        <v>1.0322580645161365E-2</v>
      </c>
    </row>
    <row r="316" spans="14:19" ht="19.5" customHeight="1" x14ac:dyDescent="0.25">
      <c r="N316" s="43">
        <f t="shared" si="29"/>
        <v>3.1099999999999777</v>
      </c>
      <c r="O316" s="43">
        <f t="shared" si="24"/>
        <v>0.7528522666666615</v>
      </c>
      <c r="P316" s="43">
        <f t="shared" si="25"/>
        <v>5.0133333333333335E-2</v>
      </c>
      <c r="Q316" s="43">
        <f t="shared" si="26"/>
        <v>1.0289389067524191E-2</v>
      </c>
      <c r="R316" s="43">
        <f t="shared" si="27"/>
        <v>2.6467881845721578E-2</v>
      </c>
      <c r="S316" s="43">
        <f t="shared" si="28"/>
        <v>1.0289389067524191E-2</v>
      </c>
    </row>
    <row r="317" spans="14:19" ht="19.5" customHeight="1" x14ac:dyDescent="0.25">
      <c r="N317" s="43">
        <f t="shared" si="29"/>
        <v>3.1199999999999775</v>
      </c>
      <c r="O317" s="43">
        <f t="shared" si="24"/>
        <v>0.75520853333332816</v>
      </c>
      <c r="P317" s="43">
        <f t="shared" si="25"/>
        <v>5.0133333333333335E-2</v>
      </c>
      <c r="Q317" s="43">
        <f t="shared" si="26"/>
        <v>1.0256410256410331E-2</v>
      </c>
      <c r="R317" s="43">
        <f t="shared" si="27"/>
        <v>2.6298487836949758E-2</v>
      </c>
      <c r="S317" s="43">
        <f t="shared" si="28"/>
        <v>1.0256410256410331E-2</v>
      </c>
    </row>
    <row r="318" spans="14:19" ht="19.5" customHeight="1" x14ac:dyDescent="0.25">
      <c r="N318" s="43">
        <f t="shared" si="29"/>
        <v>3.1299999999999772</v>
      </c>
      <c r="O318" s="43">
        <f t="shared" si="24"/>
        <v>0.75756479999999471</v>
      </c>
      <c r="P318" s="43">
        <f t="shared" si="25"/>
        <v>5.0133333333333335E-2</v>
      </c>
      <c r="Q318" s="43">
        <f t="shared" si="26"/>
        <v>1.0223642172524037E-2</v>
      </c>
      <c r="R318" s="43">
        <f t="shared" si="27"/>
        <v>2.6130714817953E-2</v>
      </c>
      <c r="S318" s="43">
        <f t="shared" si="28"/>
        <v>1.0223642172524037E-2</v>
      </c>
    </row>
    <row r="319" spans="14:19" ht="19.5" customHeight="1" x14ac:dyDescent="0.25">
      <c r="N319" s="43">
        <f t="shared" si="29"/>
        <v>3.139999999999977</v>
      </c>
      <c r="O319" s="43">
        <f t="shared" si="24"/>
        <v>0.75992106666666137</v>
      </c>
      <c r="P319" s="43">
        <f t="shared" si="25"/>
        <v>5.0133333333333335E-2</v>
      </c>
      <c r="Q319" s="43">
        <f t="shared" si="26"/>
        <v>1.0191082802547845E-2</v>
      </c>
      <c r="R319" s="43">
        <f t="shared" si="27"/>
        <v>2.5964542172096608E-2</v>
      </c>
      <c r="S319" s="43">
        <f t="shared" si="28"/>
        <v>1.0191082802547845E-2</v>
      </c>
    </row>
    <row r="320" spans="14:19" ht="19.5" customHeight="1" x14ac:dyDescent="0.25">
      <c r="N320" s="43">
        <f t="shared" si="29"/>
        <v>3.1499999999999768</v>
      </c>
      <c r="O320" s="43">
        <f t="shared" si="24"/>
        <v>0.76227733333332792</v>
      </c>
      <c r="P320" s="43">
        <f t="shared" si="25"/>
        <v>5.0133333333333335E-2</v>
      </c>
      <c r="Q320" s="43">
        <f t="shared" si="26"/>
        <v>1.0158730158730233E-2</v>
      </c>
      <c r="R320" s="43">
        <f t="shared" si="27"/>
        <v>2.57999496094738E-2</v>
      </c>
      <c r="S320" s="43">
        <f t="shared" si="28"/>
        <v>1.0158730158730233E-2</v>
      </c>
    </row>
    <row r="321" spans="14:19" ht="19.5" customHeight="1" x14ac:dyDescent="0.25">
      <c r="N321" s="43">
        <f t="shared" si="29"/>
        <v>3.1599999999999766</v>
      </c>
      <c r="O321" s="43">
        <f t="shared" si="24"/>
        <v>0.76463359999999458</v>
      </c>
      <c r="P321" s="43">
        <f t="shared" si="25"/>
        <v>5.0133333333333335E-2</v>
      </c>
      <c r="Q321" s="43">
        <f t="shared" si="26"/>
        <v>1.0126582278481087E-2</v>
      </c>
      <c r="R321" s="43">
        <f t="shared" si="27"/>
        <v>2.5636917160711804E-2</v>
      </c>
      <c r="S321" s="43">
        <f t="shared" si="28"/>
        <v>1.0126582278481087E-2</v>
      </c>
    </row>
    <row r="322" spans="14:19" ht="19.5" customHeight="1" x14ac:dyDescent="0.25">
      <c r="N322" s="43">
        <f t="shared" si="29"/>
        <v>3.1699999999999764</v>
      </c>
      <c r="O322" s="43">
        <f t="shared" si="24"/>
        <v>0.76698986666666114</v>
      </c>
      <c r="P322" s="43">
        <f t="shared" si="25"/>
        <v>5.0133333333333335E-2</v>
      </c>
      <c r="Q322" s="43">
        <f t="shared" si="26"/>
        <v>1.0094637223974839E-2</v>
      </c>
      <c r="R322" s="43">
        <f t="shared" si="27"/>
        <v>2.5475425170914608E-2</v>
      </c>
      <c r="S322" s="43">
        <f t="shared" si="28"/>
        <v>1.0094637223974839E-2</v>
      </c>
    </row>
    <row r="323" spans="14:19" ht="19.5" customHeight="1" x14ac:dyDescent="0.25">
      <c r="N323" s="43">
        <f t="shared" si="29"/>
        <v>3.1799999999999762</v>
      </c>
      <c r="O323" s="43">
        <f t="shared" si="24"/>
        <v>0.7693461333333278</v>
      </c>
      <c r="P323" s="43">
        <f t="shared" si="25"/>
        <v>5.0133333333333335E-2</v>
      </c>
      <c r="Q323" s="43">
        <f t="shared" si="26"/>
        <v>1.0062893081761082E-2</v>
      </c>
      <c r="R323" s="43">
        <f t="shared" si="27"/>
        <v>2.531545429373876E-2</v>
      </c>
      <c r="S323" s="43">
        <f t="shared" si="28"/>
        <v>1.0062893081761082E-2</v>
      </c>
    </row>
    <row r="324" spans="14:19" ht="19.5" customHeight="1" x14ac:dyDescent="0.25">
      <c r="N324" s="43">
        <f t="shared" si="29"/>
        <v>3.189999999999976</v>
      </c>
      <c r="O324" s="43">
        <f t="shared" si="24"/>
        <v>0.77170239999999435</v>
      </c>
      <c r="P324" s="43">
        <f t="shared" si="25"/>
        <v>5.0133333333333335E-2</v>
      </c>
      <c r="Q324" s="43">
        <f t="shared" si="26"/>
        <v>1.003134796238252E-2</v>
      </c>
      <c r="R324" s="43">
        <f t="shared" si="27"/>
        <v>2.5156985485598988E-2</v>
      </c>
      <c r="S324" s="43">
        <f t="shared" si="28"/>
        <v>1.003134796238252E-2</v>
      </c>
    </row>
    <row r="325" spans="14:19" ht="19.5" customHeight="1" x14ac:dyDescent="0.25">
      <c r="N325" s="43">
        <f t="shared" si="29"/>
        <v>3.1999999999999758</v>
      </c>
      <c r="O325" s="43">
        <f t="shared" si="24"/>
        <v>0.77405866666666101</v>
      </c>
      <c r="P325" s="43">
        <f t="shared" si="25"/>
        <v>5.0133333333333335E-2</v>
      </c>
      <c r="Q325" s="43">
        <f t="shared" si="26"/>
        <v>1.0000000000000077E-2</v>
      </c>
      <c r="R325" s="43">
        <f t="shared" si="27"/>
        <v>2.5000000000000376E-2</v>
      </c>
      <c r="S325" s="43">
        <f t="shared" si="28"/>
        <v>1.0000000000000077E-2</v>
      </c>
    </row>
    <row r="326" spans="14:19" ht="19.5" customHeight="1" x14ac:dyDescent="0.25">
      <c r="N326" s="43">
        <f t="shared" si="29"/>
        <v>3.2099999999999755</v>
      </c>
      <c r="O326" s="43">
        <f t="shared" ref="O326:O389" si="30">+$E$18*(0.4+(0.6*N326/$E$21))</f>
        <v>0.77641493333332767</v>
      </c>
      <c r="P326" s="43">
        <f t="shared" ref="P326:P389" si="31">+$E$18</f>
        <v>5.0133333333333335E-2</v>
      </c>
      <c r="Q326" s="43">
        <f t="shared" ref="Q326:Q389" si="32">+IF(N326&gt;0,$E$19/N326,0)</f>
        <v>9.9688473520249989E-3</v>
      </c>
      <c r="R326" s="43">
        <f t="shared" ref="R326:R389" si="33">+IF(N326&gt;0,$E$19*$E$23/(N326*N326),0)</f>
        <v>2.4844479381993953E-2</v>
      </c>
      <c r="S326" s="43">
        <f t="shared" ref="S326:S389" si="34">+IF(N326&lt;$E$21,O326,IF(AND(N326&gt;=$E$21,N326&lt;=$E$22),P326,IF(AND(N326&gt;$E$22,N326&lt;=$E$23),Q326,R326)))</f>
        <v>9.9688473520249989E-3</v>
      </c>
    </row>
    <row r="327" spans="14:19" ht="19.5" customHeight="1" x14ac:dyDescent="0.25">
      <c r="N327" s="43">
        <f t="shared" si="29"/>
        <v>3.2199999999999753</v>
      </c>
      <c r="O327" s="43">
        <f t="shared" si="30"/>
        <v>0.77877119999999422</v>
      </c>
      <c r="P327" s="43">
        <f t="shared" si="31"/>
        <v>5.0133333333333335E-2</v>
      </c>
      <c r="Q327" s="43">
        <f t="shared" si="32"/>
        <v>9.9378881987578407E-3</v>
      </c>
      <c r="R327" s="43">
        <f t="shared" si="33"/>
        <v>2.4690405462752588E-2</v>
      </c>
      <c r="S327" s="43">
        <f t="shared" si="34"/>
        <v>9.9378881987578407E-3</v>
      </c>
    </row>
    <row r="328" spans="14:19" ht="19.5" customHeight="1" x14ac:dyDescent="0.25">
      <c r="N328" s="43">
        <f t="shared" ref="N328:N391" si="35">+N327+0.01</f>
        <v>3.2299999999999751</v>
      </c>
      <c r="O328" s="43">
        <f t="shared" si="30"/>
        <v>0.78112746666666089</v>
      </c>
      <c r="P328" s="43">
        <f t="shared" si="31"/>
        <v>5.0133333333333335E-2</v>
      </c>
      <c r="Q328" s="43">
        <f t="shared" si="32"/>
        <v>9.9071207430341326E-3</v>
      </c>
      <c r="R328" s="43">
        <f t="shared" si="33"/>
        <v>2.4537760354264297E-2</v>
      </c>
      <c r="S328" s="43">
        <f t="shared" si="34"/>
        <v>9.9071207430341326E-3</v>
      </c>
    </row>
    <row r="329" spans="14:19" ht="19.5" customHeight="1" x14ac:dyDescent="0.25">
      <c r="N329" s="43">
        <f t="shared" si="35"/>
        <v>3.2399999999999749</v>
      </c>
      <c r="O329" s="43">
        <f t="shared" si="30"/>
        <v>0.78348373333332744</v>
      </c>
      <c r="P329" s="43">
        <f t="shared" si="31"/>
        <v>5.0133333333333335E-2</v>
      </c>
      <c r="Q329" s="43">
        <f t="shared" si="32"/>
        <v>9.8765432098766193E-3</v>
      </c>
      <c r="R329" s="43">
        <f t="shared" si="33"/>
        <v>2.4386526444139991E-2</v>
      </c>
      <c r="S329" s="43">
        <f t="shared" si="34"/>
        <v>9.8765432098766193E-3</v>
      </c>
    </row>
    <row r="330" spans="14:19" ht="19.5" customHeight="1" x14ac:dyDescent="0.25">
      <c r="N330" s="43">
        <f t="shared" si="35"/>
        <v>3.2499999999999747</v>
      </c>
      <c r="O330" s="43">
        <f t="shared" si="30"/>
        <v>0.7858399999999941</v>
      </c>
      <c r="P330" s="43">
        <f t="shared" si="31"/>
        <v>5.0133333333333335E-2</v>
      </c>
      <c r="Q330" s="43">
        <f t="shared" si="32"/>
        <v>9.8461538461539228E-3</v>
      </c>
      <c r="R330" s="43">
        <f t="shared" si="33"/>
        <v>2.4236686390532922E-2</v>
      </c>
      <c r="S330" s="43">
        <f t="shared" si="34"/>
        <v>9.8461538461539228E-3</v>
      </c>
    </row>
    <row r="331" spans="14:19" ht="19.5" customHeight="1" x14ac:dyDescent="0.25">
      <c r="N331" s="43">
        <f t="shared" si="35"/>
        <v>3.2599999999999745</v>
      </c>
      <c r="O331" s="43">
        <f t="shared" si="30"/>
        <v>0.78819626666666076</v>
      </c>
      <c r="P331" s="43">
        <f t="shared" si="31"/>
        <v>5.0133333333333335E-2</v>
      </c>
      <c r="Q331" s="43">
        <f t="shared" si="32"/>
        <v>9.8159509202454757E-3</v>
      </c>
      <c r="R331" s="43">
        <f t="shared" si="33"/>
        <v>2.4088223117167001E-2</v>
      </c>
      <c r="S331" s="43">
        <f t="shared" si="34"/>
        <v>9.8159509202454757E-3</v>
      </c>
    </row>
    <row r="332" spans="14:19" ht="19.5" customHeight="1" x14ac:dyDescent="0.25">
      <c r="N332" s="43">
        <f t="shared" si="35"/>
        <v>3.2699999999999743</v>
      </c>
      <c r="O332" s="43">
        <f t="shared" si="30"/>
        <v>0.79055253333332731</v>
      </c>
      <c r="P332" s="43">
        <f t="shared" si="31"/>
        <v>5.0133333333333335E-2</v>
      </c>
      <c r="Q332" s="43">
        <f t="shared" si="32"/>
        <v>9.7859327217126157E-3</v>
      </c>
      <c r="R332" s="43">
        <f t="shared" si="33"/>
        <v>2.3941119808471419E-2</v>
      </c>
      <c r="S332" s="43">
        <f t="shared" si="34"/>
        <v>9.7859327217126157E-3</v>
      </c>
    </row>
    <row r="333" spans="14:19" ht="19.5" customHeight="1" x14ac:dyDescent="0.25">
      <c r="N333" s="43">
        <f t="shared" si="35"/>
        <v>3.279999999999974</v>
      </c>
      <c r="O333" s="43">
        <f t="shared" si="30"/>
        <v>0.79290879999999397</v>
      </c>
      <c r="P333" s="43">
        <f t="shared" si="31"/>
        <v>5.0133333333333335E-2</v>
      </c>
      <c r="Q333" s="43">
        <f t="shared" si="32"/>
        <v>9.7560975609756878E-3</v>
      </c>
      <c r="R333" s="43">
        <f t="shared" si="33"/>
        <v>2.3795359904818937E-2</v>
      </c>
      <c r="S333" s="43">
        <f t="shared" si="34"/>
        <v>9.7560975609756878E-3</v>
      </c>
    </row>
    <row r="334" spans="14:19" ht="19.5" customHeight="1" x14ac:dyDescent="0.25">
      <c r="N334" s="43">
        <f t="shared" si="35"/>
        <v>3.2899999999999738</v>
      </c>
      <c r="O334" s="43">
        <f t="shared" si="30"/>
        <v>0.79526506666666064</v>
      </c>
      <c r="P334" s="43">
        <f t="shared" si="31"/>
        <v>5.0133333333333335E-2</v>
      </c>
      <c r="Q334" s="43">
        <f t="shared" si="32"/>
        <v>9.7264437689970375E-3</v>
      </c>
      <c r="R334" s="43">
        <f t="shared" si="33"/>
        <v>2.3650927097865326E-2</v>
      </c>
      <c r="S334" s="43">
        <f t="shared" si="34"/>
        <v>9.7264437689970375E-3</v>
      </c>
    </row>
    <row r="335" spans="14:19" ht="19.5" customHeight="1" x14ac:dyDescent="0.25">
      <c r="N335" s="43">
        <f t="shared" si="35"/>
        <v>3.2999999999999736</v>
      </c>
      <c r="O335" s="43">
        <f t="shared" si="30"/>
        <v>0.79762133333332719</v>
      </c>
      <c r="P335" s="43">
        <f t="shared" si="31"/>
        <v>5.0133333333333335E-2</v>
      </c>
      <c r="Q335" s="43">
        <f t="shared" si="32"/>
        <v>9.696969696969775E-3</v>
      </c>
      <c r="R335" s="43">
        <f t="shared" si="33"/>
        <v>2.3507805325987518E-2</v>
      </c>
      <c r="S335" s="43">
        <f t="shared" si="34"/>
        <v>9.696969696969775E-3</v>
      </c>
    </row>
    <row r="336" spans="14:19" ht="19.5" customHeight="1" x14ac:dyDescent="0.25">
      <c r="N336" s="43">
        <f t="shared" si="35"/>
        <v>3.3099999999999734</v>
      </c>
      <c r="O336" s="43">
        <f t="shared" si="30"/>
        <v>0.79997759999999385</v>
      </c>
      <c r="P336" s="43">
        <f t="shared" si="31"/>
        <v>5.0133333333333335E-2</v>
      </c>
      <c r="Q336" s="43">
        <f t="shared" si="32"/>
        <v>9.6676737160121626E-3</v>
      </c>
      <c r="R336" s="43">
        <f t="shared" si="33"/>
        <v>2.3365978769818104E-2</v>
      </c>
      <c r="S336" s="43">
        <f t="shared" si="34"/>
        <v>9.6676737160121626E-3</v>
      </c>
    </row>
    <row r="337" spans="14:19" ht="19.5" customHeight="1" x14ac:dyDescent="0.25">
      <c r="N337" s="43">
        <f t="shared" si="35"/>
        <v>3.3199999999999732</v>
      </c>
      <c r="O337" s="43">
        <f t="shared" si="30"/>
        <v>0.8023338666666604</v>
      </c>
      <c r="P337" s="43">
        <f t="shared" si="31"/>
        <v>5.0133333333333335E-2</v>
      </c>
      <c r="Q337" s="43">
        <f t="shared" si="32"/>
        <v>9.6385542168675471E-3</v>
      </c>
      <c r="R337" s="43">
        <f t="shared" si="33"/>
        <v>2.3225431847873797E-2</v>
      </c>
      <c r="S337" s="43">
        <f t="shared" si="34"/>
        <v>9.6385542168675471E-3</v>
      </c>
    </row>
    <row r="338" spans="14:19" ht="19.5" customHeight="1" x14ac:dyDescent="0.25">
      <c r="N338" s="43">
        <f t="shared" si="35"/>
        <v>3.329999999999973</v>
      </c>
      <c r="O338" s="43">
        <f t="shared" si="30"/>
        <v>0.80469013333332706</v>
      </c>
      <c r="P338" s="43">
        <f t="shared" si="31"/>
        <v>5.0133333333333335E-2</v>
      </c>
      <c r="Q338" s="43">
        <f t="shared" si="32"/>
        <v>9.6096096096096872E-3</v>
      </c>
      <c r="R338" s="43">
        <f t="shared" si="33"/>
        <v>2.3086149212275715E-2</v>
      </c>
      <c r="S338" s="43">
        <f t="shared" si="34"/>
        <v>9.6096096096096872E-3</v>
      </c>
    </row>
    <row r="339" spans="14:19" ht="19.5" customHeight="1" x14ac:dyDescent="0.25">
      <c r="N339" s="43">
        <f t="shared" si="35"/>
        <v>3.3399999999999728</v>
      </c>
      <c r="O339" s="43">
        <f t="shared" si="30"/>
        <v>0.80704639999999361</v>
      </c>
      <c r="P339" s="43">
        <f t="shared" si="31"/>
        <v>5.0133333333333335E-2</v>
      </c>
      <c r="Q339" s="43">
        <f t="shared" si="32"/>
        <v>9.5808383233533714E-3</v>
      </c>
      <c r="R339" s="43">
        <f t="shared" si="33"/>
        <v>2.2948115744559159E-2</v>
      </c>
      <c r="S339" s="43">
        <f t="shared" si="34"/>
        <v>9.5808383233533714E-3</v>
      </c>
    </row>
    <row r="340" spans="14:19" ht="19.5" customHeight="1" x14ac:dyDescent="0.25">
      <c r="N340" s="43">
        <f t="shared" si="35"/>
        <v>3.3499999999999726</v>
      </c>
      <c r="O340" s="43">
        <f t="shared" si="30"/>
        <v>0.80940266666666028</v>
      </c>
      <c r="P340" s="43">
        <f t="shared" si="31"/>
        <v>5.0133333333333335E-2</v>
      </c>
      <c r="Q340" s="43">
        <f t="shared" si="32"/>
        <v>9.5522388059702274E-3</v>
      </c>
      <c r="R340" s="43">
        <f t="shared" si="33"/>
        <v>2.2811316551570881E-2</v>
      </c>
      <c r="S340" s="43">
        <f t="shared" si="34"/>
        <v>9.5522388059702274E-3</v>
      </c>
    </row>
    <row r="341" spans="14:19" ht="19.5" customHeight="1" x14ac:dyDescent="0.25">
      <c r="N341" s="43">
        <f t="shared" si="35"/>
        <v>3.3599999999999723</v>
      </c>
      <c r="O341" s="43">
        <f t="shared" si="30"/>
        <v>0.81175893333332683</v>
      </c>
      <c r="P341" s="43">
        <f t="shared" si="31"/>
        <v>5.0133333333333335E-2</v>
      </c>
      <c r="Q341" s="43">
        <f t="shared" si="32"/>
        <v>9.5238095238096027E-3</v>
      </c>
      <c r="R341" s="43">
        <f t="shared" si="33"/>
        <v>2.2675736961451622E-2</v>
      </c>
      <c r="S341" s="43">
        <f t="shared" si="34"/>
        <v>9.5238095238096027E-3</v>
      </c>
    </row>
    <row r="342" spans="14:19" ht="19.5" customHeight="1" x14ac:dyDescent="0.25">
      <c r="N342" s="43">
        <f t="shared" si="35"/>
        <v>3.3699999999999721</v>
      </c>
      <c r="O342" s="43">
        <f t="shared" si="30"/>
        <v>0.81411519999999349</v>
      </c>
      <c r="P342" s="43">
        <f t="shared" si="31"/>
        <v>5.0133333333333335E-2</v>
      </c>
      <c r="Q342" s="43">
        <f t="shared" si="32"/>
        <v>9.4955489614244118E-3</v>
      </c>
      <c r="R342" s="43">
        <f t="shared" si="33"/>
        <v>2.2541362519702051E-2</v>
      </c>
      <c r="S342" s="43">
        <f t="shared" si="34"/>
        <v>9.4955489614244118E-3</v>
      </c>
    </row>
    <row r="343" spans="14:19" ht="19.5" customHeight="1" x14ac:dyDescent="0.25">
      <c r="N343" s="43">
        <f t="shared" si="35"/>
        <v>3.3799999999999719</v>
      </c>
      <c r="O343" s="43">
        <f t="shared" si="30"/>
        <v>0.81647146666666015</v>
      </c>
      <c r="P343" s="43">
        <f t="shared" si="31"/>
        <v>5.0133333333333335E-2</v>
      </c>
      <c r="Q343" s="43">
        <f t="shared" si="32"/>
        <v>9.4674556213018533E-3</v>
      </c>
      <c r="R343" s="43">
        <f t="shared" si="33"/>
        <v>2.2408178985330016E-2</v>
      </c>
      <c r="S343" s="43">
        <f t="shared" si="34"/>
        <v>9.4674556213018533E-3</v>
      </c>
    </row>
    <row r="344" spans="14:19" ht="19.5" customHeight="1" x14ac:dyDescent="0.25">
      <c r="N344" s="43">
        <f t="shared" si="35"/>
        <v>3.3899999999999717</v>
      </c>
      <c r="O344" s="43">
        <f t="shared" si="30"/>
        <v>0.8188277333333267</v>
      </c>
      <c r="P344" s="43">
        <f t="shared" si="31"/>
        <v>5.0133333333333335E-2</v>
      </c>
      <c r="Q344" s="43">
        <f t="shared" si="32"/>
        <v>9.4395280235988997E-3</v>
      </c>
      <c r="R344" s="43">
        <f t="shared" si="33"/>
        <v>2.2276172327077234E-2</v>
      </c>
      <c r="S344" s="43">
        <f t="shared" si="34"/>
        <v>9.4395280235988997E-3</v>
      </c>
    </row>
    <row r="345" spans="14:19" ht="19.5" customHeight="1" x14ac:dyDescent="0.25">
      <c r="N345" s="43">
        <f t="shared" si="35"/>
        <v>3.3999999999999715</v>
      </c>
      <c r="O345" s="43">
        <f t="shared" si="30"/>
        <v>0.82118399999999325</v>
      </c>
      <c r="P345" s="43">
        <f t="shared" si="31"/>
        <v>5.0133333333333335E-2</v>
      </c>
      <c r="Q345" s="43">
        <f t="shared" si="32"/>
        <v>9.4117647058824319E-3</v>
      </c>
      <c r="R345" s="43">
        <f t="shared" si="33"/>
        <v>2.2145328719723554E-2</v>
      </c>
      <c r="S345" s="43">
        <f t="shared" si="34"/>
        <v>9.4117647058824319E-3</v>
      </c>
    </row>
    <row r="346" spans="14:19" ht="19.5" customHeight="1" x14ac:dyDescent="0.25">
      <c r="N346" s="43">
        <f t="shared" si="35"/>
        <v>3.4099999999999713</v>
      </c>
      <c r="O346" s="43">
        <f t="shared" si="30"/>
        <v>0.82354026666665969</v>
      </c>
      <c r="P346" s="43">
        <f t="shared" si="31"/>
        <v>5.0133333333333335E-2</v>
      </c>
      <c r="Q346" s="43">
        <f t="shared" si="32"/>
        <v>9.3841642228739801E-3</v>
      </c>
      <c r="R346" s="43">
        <f t="shared" si="33"/>
        <v>2.2015634540467E-2</v>
      </c>
      <c r="S346" s="43">
        <f t="shared" si="34"/>
        <v>9.3841642228739801E-3</v>
      </c>
    </row>
    <row r="347" spans="14:19" ht="19.5" customHeight="1" x14ac:dyDescent="0.25">
      <c r="N347" s="43">
        <f t="shared" si="35"/>
        <v>3.4199999999999711</v>
      </c>
      <c r="O347" s="43">
        <f t="shared" si="30"/>
        <v>0.82589653333332658</v>
      </c>
      <c r="P347" s="43">
        <f t="shared" si="31"/>
        <v>5.0133333333333335E-2</v>
      </c>
      <c r="Q347" s="43">
        <f t="shared" si="32"/>
        <v>9.3567251461989104E-3</v>
      </c>
      <c r="R347" s="43">
        <f t="shared" si="33"/>
        <v>2.1887076365377754E-2</v>
      </c>
      <c r="S347" s="43">
        <f t="shared" si="34"/>
        <v>9.3567251461989104E-3</v>
      </c>
    </row>
    <row r="348" spans="14:19" ht="19.5" customHeight="1" x14ac:dyDescent="0.25">
      <c r="N348" s="43">
        <f t="shared" si="35"/>
        <v>3.4299999999999708</v>
      </c>
      <c r="O348" s="43">
        <f t="shared" si="30"/>
        <v>0.82825279999999313</v>
      </c>
      <c r="P348" s="43">
        <f t="shared" si="31"/>
        <v>5.0133333333333335E-2</v>
      </c>
      <c r="Q348" s="43">
        <f t="shared" si="32"/>
        <v>9.3294460641400213E-3</v>
      </c>
      <c r="R348" s="43">
        <f t="shared" si="33"/>
        <v>2.1759640965924431E-2</v>
      </c>
      <c r="S348" s="43">
        <f t="shared" si="34"/>
        <v>9.3294460641400213E-3</v>
      </c>
    </row>
    <row r="349" spans="14:19" ht="19.5" customHeight="1" x14ac:dyDescent="0.25">
      <c r="N349" s="43">
        <f t="shared" si="35"/>
        <v>3.4399999999999706</v>
      </c>
      <c r="O349" s="43">
        <f t="shared" si="30"/>
        <v>0.83060906666665979</v>
      </c>
      <c r="P349" s="43">
        <f t="shared" si="31"/>
        <v>5.0133333333333335E-2</v>
      </c>
      <c r="Q349" s="43">
        <f t="shared" si="32"/>
        <v>9.3023255813954285E-3</v>
      </c>
      <c r="R349" s="43">
        <f t="shared" si="33"/>
        <v>2.1633315305570947E-2</v>
      </c>
      <c r="S349" s="43">
        <f t="shared" si="34"/>
        <v>9.3023255813954285E-3</v>
      </c>
    </row>
    <row r="350" spans="14:19" ht="19.5" customHeight="1" x14ac:dyDescent="0.25">
      <c r="N350" s="43">
        <f t="shared" si="35"/>
        <v>3.4499999999999704</v>
      </c>
      <c r="O350" s="43">
        <f t="shared" si="30"/>
        <v>0.83296533333332634</v>
      </c>
      <c r="P350" s="43">
        <f t="shared" si="31"/>
        <v>5.0133333333333335E-2</v>
      </c>
      <c r="Q350" s="43">
        <f t="shared" si="32"/>
        <v>9.2753623188406593E-3</v>
      </c>
      <c r="R350" s="43">
        <f t="shared" si="33"/>
        <v>2.1508086536442293E-2</v>
      </c>
      <c r="S350" s="43">
        <f t="shared" si="34"/>
        <v>9.2753623188406593E-3</v>
      </c>
    </row>
    <row r="351" spans="14:19" ht="19.5" customHeight="1" x14ac:dyDescent="0.25">
      <c r="N351" s="43">
        <f t="shared" si="35"/>
        <v>3.4599999999999702</v>
      </c>
      <c r="O351" s="43">
        <f t="shared" si="30"/>
        <v>0.83532159999999289</v>
      </c>
      <c r="P351" s="43">
        <f t="shared" si="31"/>
        <v>5.0133333333333335E-2</v>
      </c>
      <c r="Q351" s="43">
        <f t="shared" si="32"/>
        <v>9.2485549132948781E-3</v>
      </c>
      <c r="R351" s="43">
        <f t="shared" si="33"/>
        <v>2.1383941996057702E-2</v>
      </c>
      <c r="S351" s="43">
        <f t="shared" si="34"/>
        <v>9.2485549132948781E-3</v>
      </c>
    </row>
    <row r="352" spans="14:19" ht="19.5" customHeight="1" x14ac:dyDescent="0.25">
      <c r="N352" s="43">
        <f t="shared" si="35"/>
        <v>3.46999999999997</v>
      </c>
      <c r="O352" s="43">
        <f t="shared" si="30"/>
        <v>0.83767786666665978</v>
      </c>
      <c r="P352" s="43">
        <f t="shared" si="31"/>
        <v>5.0133333333333335E-2</v>
      </c>
      <c r="Q352" s="43">
        <f t="shared" si="32"/>
        <v>9.2219020172911465E-3</v>
      </c>
      <c r="R352" s="43">
        <f t="shared" si="33"/>
        <v>2.1260869204129628E-2</v>
      </c>
      <c r="S352" s="43">
        <f t="shared" si="34"/>
        <v>9.2219020172911465E-3</v>
      </c>
    </row>
    <row r="353" spans="14:19" ht="19.5" customHeight="1" x14ac:dyDescent="0.25">
      <c r="N353" s="43">
        <f t="shared" si="35"/>
        <v>3.4799999999999698</v>
      </c>
      <c r="O353" s="43">
        <f t="shared" si="30"/>
        <v>0.84003413333332622</v>
      </c>
      <c r="P353" s="43">
        <f t="shared" si="31"/>
        <v>5.0133333333333335E-2</v>
      </c>
      <c r="Q353" s="43">
        <f t="shared" si="32"/>
        <v>9.1954022988506544E-3</v>
      </c>
      <c r="R353" s="43">
        <f t="shared" si="33"/>
        <v>2.1138855859426979E-2</v>
      </c>
      <c r="S353" s="43">
        <f t="shared" si="34"/>
        <v>9.1954022988506544E-3</v>
      </c>
    </row>
    <row r="354" spans="14:19" ht="19.5" customHeight="1" x14ac:dyDescent="0.25">
      <c r="N354" s="43">
        <f t="shared" si="35"/>
        <v>3.4899999999999696</v>
      </c>
      <c r="O354" s="43">
        <f t="shared" si="30"/>
        <v>0.84239039999999277</v>
      </c>
      <c r="P354" s="43">
        <f t="shared" si="31"/>
        <v>5.0133333333333335E-2</v>
      </c>
      <c r="Q354" s="43">
        <f t="shared" si="32"/>
        <v>9.1690544412608259E-3</v>
      </c>
      <c r="R354" s="43">
        <f t="shared" si="33"/>
        <v>2.1017889836701213E-2</v>
      </c>
      <c r="S354" s="43">
        <f t="shared" si="34"/>
        <v>9.1690544412608259E-3</v>
      </c>
    </row>
    <row r="355" spans="14:19" ht="19.5" customHeight="1" x14ac:dyDescent="0.25">
      <c r="N355" s="43">
        <f t="shared" si="35"/>
        <v>3.4999999999999694</v>
      </c>
      <c r="O355" s="43">
        <f t="shared" si="30"/>
        <v>0.84474666666665943</v>
      </c>
      <c r="P355" s="43">
        <f t="shared" si="31"/>
        <v>5.0133333333333335E-2</v>
      </c>
      <c r="Q355" s="43">
        <f t="shared" si="32"/>
        <v>9.1428571428572233E-3</v>
      </c>
      <c r="R355" s="43">
        <f t="shared" si="33"/>
        <v>2.0897959183673837E-2</v>
      </c>
      <c r="S355" s="43">
        <f t="shared" si="34"/>
        <v>9.1428571428572233E-3</v>
      </c>
    </row>
    <row r="356" spans="14:19" ht="19.5" customHeight="1" x14ac:dyDescent="0.25">
      <c r="N356" s="43">
        <f t="shared" si="35"/>
        <v>3.5099999999999691</v>
      </c>
      <c r="O356" s="43">
        <f t="shared" si="30"/>
        <v>0.84710293333332598</v>
      </c>
      <c r="P356" s="43">
        <f t="shared" si="31"/>
        <v>5.0133333333333335E-2</v>
      </c>
      <c r="Q356" s="43">
        <f t="shared" si="32"/>
        <v>9.1168091168091978E-3</v>
      </c>
      <c r="R356" s="43">
        <f t="shared" si="33"/>
        <v>2.0779052118083823E-2</v>
      </c>
      <c r="S356" s="43">
        <f t="shared" si="34"/>
        <v>9.1168091168091978E-3</v>
      </c>
    </row>
    <row r="357" spans="14:19" ht="19.5" customHeight="1" x14ac:dyDescent="0.25">
      <c r="N357" s="43">
        <f t="shared" si="35"/>
        <v>3.5199999999999689</v>
      </c>
      <c r="O357" s="43">
        <f t="shared" si="30"/>
        <v>0.84945919999999264</v>
      </c>
      <c r="P357" s="43">
        <f t="shared" si="31"/>
        <v>5.0133333333333335E-2</v>
      </c>
      <c r="Q357" s="43">
        <f t="shared" si="32"/>
        <v>9.090909090909172E-3</v>
      </c>
      <c r="R357" s="43">
        <f t="shared" si="33"/>
        <v>2.0661157024793753E-2</v>
      </c>
      <c r="S357" s="43">
        <f t="shared" si="34"/>
        <v>9.090909090909172E-3</v>
      </c>
    </row>
    <row r="358" spans="14:19" ht="19.5" customHeight="1" x14ac:dyDescent="0.25">
      <c r="N358" s="43">
        <f t="shared" si="35"/>
        <v>3.5299999999999687</v>
      </c>
      <c r="O358" s="43">
        <f t="shared" si="30"/>
        <v>0.85181546666665942</v>
      </c>
      <c r="P358" s="43">
        <f t="shared" si="31"/>
        <v>5.0133333333333335E-2</v>
      </c>
      <c r="Q358" s="43">
        <f t="shared" si="32"/>
        <v>9.06515580736552E-3</v>
      </c>
      <c r="R358" s="43">
        <f t="shared" si="33"/>
        <v>2.0544262452953203E-2</v>
      </c>
      <c r="S358" s="43">
        <f t="shared" si="34"/>
        <v>9.06515580736552E-3</v>
      </c>
    </row>
    <row r="359" spans="14:19" ht="19.5" customHeight="1" x14ac:dyDescent="0.25">
      <c r="N359" s="43">
        <f t="shared" si="35"/>
        <v>3.5399999999999685</v>
      </c>
      <c r="O359" s="43">
        <f t="shared" si="30"/>
        <v>0.85417173333332586</v>
      </c>
      <c r="P359" s="43">
        <f t="shared" si="31"/>
        <v>5.0133333333333335E-2</v>
      </c>
      <c r="Q359" s="43">
        <f t="shared" si="32"/>
        <v>9.0395480225989502E-3</v>
      </c>
      <c r="R359" s="43">
        <f t="shared" si="33"/>
        <v>2.0428357113218148E-2</v>
      </c>
      <c r="S359" s="43">
        <f t="shared" si="34"/>
        <v>9.0395480225989502E-3</v>
      </c>
    </row>
    <row r="360" spans="14:19" ht="19.5" customHeight="1" x14ac:dyDescent="0.25">
      <c r="N360" s="43">
        <f t="shared" si="35"/>
        <v>3.5499999999999683</v>
      </c>
      <c r="O360" s="43">
        <f t="shared" si="30"/>
        <v>0.85652799999999241</v>
      </c>
      <c r="P360" s="43">
        <f t="shared" si="31"/>
        <v>5.0133333333333335E-2</v>
      </c>
      <c r="Q360" s="43">
        <f t="shared" si="32"/>
        <v>9.0140845070423338E-3</v>
      </c>
      <c r="R360" s="43">
        <f t="shared" si="33"/>
        <v>2.0313429875025161E-2</v>
      </c>
      <c r="S360" s="43">
        <f t="shared" si="34"/>
        <v>9.0140845070423338E-3</v>
      </c>
    </row>
    <row r="361" spans="14:19" ht="19.5" customHeight="1" x14ac:dyDescent="0.25">
      <c r="N361" s="43">
        <f t="shared" si="35"/>
        <v>3.5599999999999681</v>
      </c>
      <c r="O361" s="43">
        <f t="shared" si="30"/>
        <v>0.85888426666665907</v>
      </c>
      <c r="P361" s="43">
        <f t="shared" si="31"/>
        <v>5.0133333333333335E-2</v>
      </c>
      <c r="Q361" s="43">
        <f t="shared" si="32"/>
        <v>8.9887640449439008E-3</v>
      </c>
      <c r="R361" s="43">
        <f t="shared" si="33"/>
        <v>2.0199469763919058E-2</v>
      </c>
      <c r="S361" s="43">
        <f t="shared" si="34"/>
        <v>8.9887640449439008E-3</v>
      </c>
    </row>
    <row r="362" spans="14:19" ht="19.5" customHeight="1" x14ac:dyDescent="0.25">
      <c r="N362" s="43">
        <f t="shared" si="35"/>
        <v>3.5699999999999679</v>
      </c>
      <c r="O362" s="43">
        <f t="shared" si="30"/>
        <v>0.86124053333332584</v>
      </c>
      <c r="P362" s="43">
        <f t="shared" si="31"/>
        <v>5.0133333333333335E-2</v>
      </c>
      <c r="Q362" s="43">
        <f t="shared" si="32"/>
        <v>8.9635854341737504E-3</v>
      </c>
      <c r="R362" s="43">
        <f t="shared" si="33"/>
        <v>2.0086465958932955E-2</v>
      </c>
      <c r="S362" s="43">
        <f t="shared" si="34"/>
        <v>8.9635854341737504E-3</v>
      </c>
    </row>
    <row r="363" spans="14:19" ht="19.5" customHeight="1" x14ac:dyDescent="0.25">
      <c r="N363" s="43">
        <f t="shared" si="35"/>
        <v>3.5799999999999677</v>
      </c>
      <c r="O363" s="43">
        <f t="shared" si="30"/>
        <v>0.86359679999999228</v>
      </c>
      <c r="P363" s="43">
        <f t="shared" si="31"/>
        <v>5.0133333333333335E-2</v>
      </c>
      <c r="Q363" s="43">
        <f t="shared" si="32"/>
        <v>8.9385474860336003E-3</v>
      </c>
      <c r="R363" s="43">
        <f t="shared" si="33"/>
        <v>1.99744077900194E-2</v>
      </c>
      <c r="S363" s="43">
        <f t="shared" si="34"/>
        <v>8.9385474860336003E-3</v>
      </c>
    </row>
    <row r="364" spans="14:19" ht="19.5" customHeight="1" x14ac:dyDescent="0.25">
      <c r="N364" s="43">
        <f t="shared" si="35"/>
        <v>3.5899999999999674</v>
      </c>
      <c r="O364" s="43">
        <f t="shared" si="30"/>
        <v>0.86595306666665905</v>
      </c>
      <c r="P364" s="43">
        <f t="shared" si="31"/>
        <v>5.0133333333333335E-2</v>
      </c>
      <c r="Q364" s="43">
        <f t="shared" si="32"/>
        <v>8.9136490250697181E-3</v>
      </c>
      <c r="R364" s="43">
        <f t="shared" si="33"/>
        <v>1.9863284735531585E-2</v>
      </c>
      <c r="S364" s="43">
        <f t="shared" si="34"/>
        <v>8.9136490250697181E-3</v>
      </c>
    </row>
    <row r="365" spans="14:19" ht="19.5" customHeight="1" x14ac:dyDescent="0.25">
      <c r="N365" s="43">
        <f t="shared" si="35"/>
        <v>3.5999999999999672</v>
      </c>
      <c r="O365" s="43">
        <f t="shared" si="30"/>
        <v>0.86830933333332549</v>
      </c>
      <c r="P365" s="43">
        <f t="shared" si="31"/>
        <v>5.0133333333333335E-2</v>
      </c>
      <c r="Q365" s="43">
        <f t="shared" si="32"/>
        <v>8.8888888888889704E-3</v>
      </c>
      <c r="R365" s="43">
        <f t="shared" si="33"/>
        <v>1.9753086419753447E-2</v>
      </c>
      <c r="S365" s="43">
        <f t="shared" si="34"/>
        <v>8.8888888888889704E-3</v>
      </c>
    </row>
    <row r="366" spans="14:19" ht="19.5" customHeight="1" x14ac:dyDescent="0.25">
      <c r="N366" s="43">
        <f t="shared" si="35"/>
        <v>3.609999999999967</v>
      </c>
      <c r="O366" s="43">
        <f t="shared" si="30"/>
        <v>0.87066559999999227</v>
      </c>
      <c r="P366" s="43">
        <f t="shared" si="31"/>
        <v>5.0133333333333335E-2</v>
      </c>
      <c r="Q366" s="43">
        <f t="shared" si="32"/>
        <v>8.8642659279779198E-3</v>
      </c>
      <c r="R366" s="43">
        <f t="shared" si="33"/>
        <v>1.9643802610477566E-2</v>
      </c>
      <c r="S366" s="43">
        <f t="shared" si="34"/>
        <v>8.8642659279779198E-3</v>
      </c>
    </row>
    <row r="367" spans="14:19" ht="19.5" customHeight="1" x14ac:dyDescent="0.25">
      <c r="N367" s="43">
        <f t="shared" si="35"/>
        <v>3.6199999999999668</v>
      </c>
      <c r="O367" s="43">
        <f t="shared" si="30"/>
        <v>0.87302186666665893</v>
      </c>
      <c r="P367" s="43">
        <f t="shared" si="31"/>
        <v>5.0133333333333335E-2</v>
      </c>
      <c r="Q367" s="43">
        <f t="shared" si="32"/>
        <v>8.8397790055249423E-3</v>
      </c>
      <c r="R367" s="43">
        <f t="shared" si="33"/>
        <v>1.9535423216629887E-2</v>
      </c>
      <c r="S367" s="43">
        <f t="shared" si="34"/>
        <v>8.8397790055249423E-3</v>
      </c>
    </row>
    <row r="368" spans="14:19" ht="19.5" customHeight="1" x14ac:dyDescent="0.25">
      <c r="N368" s="43">
        <f t="shared" si="35"/>
        <v>3.6299999999999666</v>
      </c>
      <c r="O368" s="43">
        <f t="shared" si="30"/>
        <v>0.87537813333332548</v>
      </c>
      <c r="P368" s="43">
        <f t="shared" si="31"/>
        <v>5.0133333333333335E-2</v>
      </c>
      <c r="Q368" s="43">
        <f t="shared" si="32"/>
        <v>8.8154269972452598E-3</v>
      </c>
      <c r="R368" s="43">
        <f t="shared" si="33"/>
        <v>1.9427938285940145E-2</v>
      </c>
      <c r="S368" s="43">
        <f t="shared" si="34"/>
        <v>8.8154269972452598E-3</v>
      </c>
    </row>
    <row r="369" spans="14:19" ht="19.5" customHeight="1" x14ac:dyDescent="0.25">
      <c r="N369" s="43">
        <f t="shared" si="35"/>
        <v>3.6399999999999664</v>
      </c>
      <c r="O369" s="43">
        <f t="shared" si="30"/>
        <v>0.87773439999999214</v>
      </c>
      <c r="P369" s="43">
        <f t="shared" si="31"/>
        <v>5.0133333333333335E-2</v>
      </c>
      <c r="Q369" s="43">
        <f t="shared" si="32"/>
        <v>8.7912087912088727E-3</v>
      </c>
      <c r="R369" s="43">
        <f t="shared" si="33"/>
        <v>1.9321338002657042E-2</v>
      </c>
      <c r="S369" s="43">
        <f t="shared" si="34"/>
        <v>8.7912087912088727E-3</v>
      </c>
    </row>
    <row r="370" spans="14:19" ht="19.5" customHeight="1" x14ac:dyDescent="0.25">
      <c r="N370" s="43">
        <f t="shared" si="35"/>
        <v>3.6499999999999662</v>
      </c>
      <c r="O370" s="43">
        <f t="shared" si="30"/>
        <v>0.88009066666665869</v>
      </c>
      <c r="P370" s="43">
        <f t="shared" si="31"/>
        <v>5.0133333333333335E-2</v>
      </c>
      <c r="Q370" s="43">
        <f t="shared" si="32"/>
        <v>8.7671232876713138E-3</v>
      </c>
      <c r="R370" s="43">
        <f t="shared" si="33"/>
        <v>1.9215612685307169E-2</v>
      </c>
      <c r="S370" s="43">
        <f t="shared" si="34"/>
        <v>8.7671232876713138E-3</v>
      </c>
    </row>
    <row r="371" spans="14:19" ht="19.5" customHeight="1" x14ac:dyDescent="0.25">
      <c r="N371" s="43">
        <f t="shared" si="35"/>
        <v>3.6599999999999659</v>
      </c>
      <c r="O371" s="43">
        <f t="shared" si="30"/>
        <v>0.88244693333332525</v>
      </c>
      <c r="P371" s="43">
        <f t="shared" si="31"/>
        <v>5.0133333333333335E-2</v>
      </c>
      <c r="Q371" s="43">
        <f t="shared" si="32"/>
        <v>8.7431693989071853E-3</v>
      </c>
      <c r="R371" s="43">
        <f t="shared" si="33"/>
        <v>1.9110752784496757E-2</v>
      </c>
      <c r="S371" s="43">
        <f t="shared" si="34"/>
        <v>8.7431693989071853E-3</v>
      </c>
    </row>
    <row r="372" spans="14:19" ht="19.5" customHeight="1" x14ac:dyDescent="0.25">
      <c r="N372" s="43">
        <f t="shared" si="35"/>
        <v>3.6699999999999657</v>
      </c>
      <c r="O372" s="43">
        <f t="shared" si="30"/>
        <v>0.88480319999999202</v>
      </c>
      <c r="P372" s="43">
        <f t="shared" si="31"/>
        <v>5.0133333333333335E-2</v>
      </c>
      <c r="Q372" s="43">
        <f t="shared" si="32"/>
        <v>8.7193460490464034E-3</v>
      </c>
      <c r="R372" s="43">
        <f t="shared" si="33"/>
        <v>1.9006748880755278E-2</v>
      </c>
      <c r="S372" s="43">
        <f t="shared" si="34"/>
        <v>8.7193460490464034E-3</v>
      </c>
    </row>
    <row r="373" spans="14:19" ht="19.5" customHeight="1" x14ac:dyDescent="0.25">
      <c r="N373" s="43">
        <f t="shared" si="35"/>
        <v>3.6799999999999655</v>
      </c>
      <c r="O373" s="43">
        <f t="shared" si="30"/>
        <v>0.88715946666665857</v>
      </c>
      <c r="P373" s="43">
        <f t="shared" si="31"/>
        <v>5.0133333333333335E-2</v>
      </c>
      <c r="Q373" s="43">
        <f t="shared" si="32"/>
        <v>8.6956521739131251E-3</v>
      </c>
      <c r="R373" s="43">
        <f t="shared" si="33"/>
        <v>1.8903591682420014E-2</v>
      </c>
      <c r="S373" s="43">
        <f t="shared" si="34"/>
        <v>8.6956521739131251E-3</v>
      </c>
    </row>
    <row r="374" spans="14:19" ht="19.5" customHeight="1" x14ac:dyDescent="0.25">
      <c r="N374" s="43">
        <f t="shared" si="35"/>
        <v>3.6899999999999653</v>
      </c>
      <c r="O374" s="43">
        <f t="shared" si="30"/>
        <v>0.88951573333332512</v>
      </c>
      <c r="P374" s="43">
        <f t="shared" si="31"/>
        <v>5.0133333333333335E-2</v>
      </c>
      <c r="Q374" s="43">
        <f t="shared" si="32"/>
        <v>8.6720867208672902E-3</v>
      </c>
      <c r="R374" s="43">
        <f t="shared" si="33"/>
        <v>1.8801272023560699E-2</v>
      </c>
      <c r="S374" s="43">
        <f t="shared" si="34"/>
        <v>8.6720867208672902E-3</v>
      </c>
    </row>
    <row r="375" spans="14:19" ht="19.5" customHeight="1" x14ac:dyDescent="0.25">
      <c r="N375" s="43">
        <f t="shared" si="35"/>
        <v>3.6999999999999651</v>
      </c>
      <c r="O375" s="43">
        <f t="shared" si="30"/>
        <v>0.89187199999999178</v>
      </c>
      <c r="P375" s="43">
        <f t="shared" si="31"/>
        <v>5.0133333333333335E-2</v>
      </c>
      <c r="Q375" s="43">
        <f t="shared" si="32"/>
        <v>8.6486486486487303E-3</v>
      </c>
      <c r="R375" s="43">
        <f t="shared" si="33"/>
        <v>1.8699780861943377E-2</v>
      </c>
      <c r="S375" s="43">
        <f t="shared" si="34"/>
        <v>8.6486486486487303E-3</v>
      </c>
    </row>
    <row r="376" spans="14:19" ht="19.5" customHeight="1" x14ac:dyDescent="0.25">
      <c r="N376" s="43">
        <f t="shared" si="35"/>
        <v>3.7099999999999649</v>
      </c>
      <c r="O376" s="43">
        <f t="shared" si="30"/>
        <v>0.89422826666665833</v>
      </c>
      <c r="P376" s="43">
        <f t="shared" si="31"/>
        <v>5.0133333333333335E-2</v>
      </c>
      <c r="Q376" s="43">
        <f t="shared" si="32"/>
        <v>8.625336927223802E-3</v>
      </c>
      <c r="R376" s="43">
        <f t="shared" si="33"/>
        <v>1.8599109277032632E-2</v>
      </c>
      <c r="S376" s="43">
        <f t="shared" si="34"/>
        <v>8.625336927223802E-3</v>
      </c>
    </row>
    <row r="377" spans="14:19" ht="19.5" customHeight="1" x14ac:dyDescent="0.25">
      <c r="N377" s="43">
        <f t="shared" si="35"/>
        <v>3.7199999999999647</v>
      </c>
      <c r="O377" s="43">
        <f t="shared" si="30"/>
        <v>0.896584533333325</v>
      </c>
      <c r="P377" s="43">
        <f t="shared" si="31"/>
        <v>5.0133333333333335E-2</v>
      </c>
      <c r="Q377" s="43">
        <f t="shared" si="32"/>
        <v>8.6021505376344901E-3</v>
      </c>
      <c r="R377" s="43">
        <f t="shared" si="33"/>
        <v>1.8499248468031339E-2</v>
      </c>
      <c r="S377" s="43">
        <f t="shared" si="34"/>
        <v>8.6021505376344901E-3</v>
      </c>
    </row>
    <row r="378" spans="14:19" ht="19.5" customHeight="1" x14ac:dyDescent="0.25">
      <c r="N378" s="43">
        <f t="shared" si="35"/>
        <v>3.7299999999999645</v>
      </c>
      <c r="O378" s="43">
        <f t="shared" si="30"/>
        <v>0.89894079999999166</v>
      </c>
      <c r="P378" s="43">
        <f t="shared" si="31"/>
        <v>5.0133333333333335E-2</v>
      </c>
      <c r="Q378" s="43">
        <f t="shared" si="32"/>
        <v>8.5790884718499483E-3</v>
      </c>
      <c r="R378" s="43">
        <f t="shared" si="33"/>
        <v>1.8400189751957167E-2</v>
      </c>
      <c r="S378" s="43">
        <f t="shared" si="34"/>
        <v>8.5790884718499483E-3</v>
      </c>
    </row>
    <row r="379" spans="14:19" ht="19.5" customHeight="1" x14ac:dyDescent="0.25">
      <c r="N379" s="43">
        <f t="shared" si="35"/>
        <v>3.7399999999999642</v>
      </c>
      <c r="O379" s="43">
        <f t="shared" si="30"/>
        <v>0.90129706666665821</v>
      </c>
      <c r="P379" s="43">
        <f t="shared" si="31"/>
        <v>5.0133333333333335E-2</v>
      </c>
      <c r="Q379" s="43">
        <f t="shared" si="32"/>
        <v>8.5561497326204026E-3</v>
      </c>
      <c r="R379" s="43">
        <f t="shared" si="33"/>
        <v>1.8301924561755049E-2</v>
      </c>
      <c r="S379" s="43">
        <f t="shared" si="34"/>
        <v>8.5561497326204026E-3</v>
      </c>
    </row>
    <row r="380" spans="14:19" ht="19.5" customHeight="1" x14ac:dyDescent="0.25">
      <c r="N380" s="43">
        <f t="shared" si="35"/>
        <v>3.749999999999964</v>
      </c>
      <c r="O380" s="43">
        <f t="shared" si="30"/>
        <v>0.90365333333332476</v>
      </c>
      <c r="P380" s="43">
        <f t="shared" si="31"/>
        <v>5.0133333333333335E-2</v>
      </c>
      <c r="Q380" s="43">
        <f t="shared" si="32"/>
        <v>8.5333333333334153E-3</v>
      </c>
      <c r="R380" s="43">
        <f t="shared" si="33"/>
        <v>1.8204444444444794E-2</v>
      </c>
      <c r="S380" s="43">
        <f t="shared" si="34"/>
        <v>8.5333333333334153E-3</v>
      </c>
    </row>
    <row r="381" spans="14:19" ht="19.5" customHeight="1" x14ac:dyDescent="0.25">
      <c r="N381" s="43">
        <f t="shared" si="35"/>
        <v>3.7599999999999638</v>
      </c>
      <c r="O381" s="43">
        <f t="shared" si="30"/>
        <v>0.90600959999999142</v>
      </c>
      <c r="P381" s="43">
        <f t="shared" si="31"/>
        <v>5.0133333333333335E-2</v>
      </c>
      <c r="Q381" s="43">
        <f t="shared" si="32"/>
        <v>8.5106382978724221E-3</v>
      </c>
      <c r="R381" s="43">
        <f t="shared" si="33"/>
        <v>1.8107741059303201E-2</v>
      </c>
      <c r="S381" s="43">
        <f t="shared" si="34"/>
        <v>8.5106382978724221E-3</v>
      </c>
    </row>
    <row r="382" spans="14:19" ht="19.5" customHeight="1" x14ac:dyDescent="0.25">
      <c r="N382" s="43">
        <f t="shared" si="35"/>
        <v>3.7699999999999636</v>
      </c>
      <c r="O382" s="43">
        <f t="shared" si="30"/>
        <v>0.90836586666665819</v>
      </c>
      <c r="P382" s="43">
        <f t="shared" si="31"/>
        <v>5.0133333333333335E-2</v>
      </c>
      <c r="Q382" s="43">
        <f t="shared" si="32"/>
        <v>8.4880636604775361E-3</v>
      </c>
      <c r="R382" s="43">
        <f t="shared" si="33"/>
        <v>1.8011806176079826E-2</v>
      </c>
      <c r="S382" s="43">
        <f t="shared" si="34"/>
        <v>8.4880636604775361E-3</v>
      </c>
    </row>
    <row r="383" spans="14:19" ht="19.5" customHeight="1" x14ac:dyDescent="0.25">
      <c r="N383" s="43">
        <f t="shared" si="35"/>
        <v>3.7799999999999634</v>
      </c>
      <c r="O383" s="43">
        <f t="shared" si="30"/>
        <v>0.91072213333332463</v>
      </c>
      <c r="P383" s="43">
        <f t="shared" si="31"/>
        <v>5.0133333333333335E-2</v>
      </c>
      <c r="Q383" s="43">
        <f t="shared" si="32"/>
        <v>8.4656084656085477E-3</v>
      </c>
      <c r="R383" s="43">
        <f t="shared" si="33"/>
        <v>1.7916631673245777E-2</v>
      </c>
      <c r="S383" s="43">
        <f t="shared" si="34"/>
        <v>8.4656084656085477E-3</v>
      </c>
    </row>
    <row r="384" spans="14:19" ht="19.5" customHeight="1" x14ac:dyDescent="0.25">
      <c r="N384" s="43">
        <f t="shared" si="35"/>
        <v>3.7899999999999632</v>
      </c>
      <c r="O384" s="43">
        <f t="shared" si="30"/>
        <v>0.91307839999999141</v>
      </c>
      <c r="P384" s="43">
        <f t="shared" si="31"/>
        <v>5.0133333333333335E-2</v>
      </c>
      <c r="Q384" s="43">
        <f t="shared" si="32"/>
        <v>8.4432717678101094E-3</v>
      </c>
      <c r="R384" s="43">
        <f t="shared" si="33"/>
        <v>1.7822209536274808E-2</v>
      </c>
      <c r="S384" s="43">
        <f t="shared" si="34"/>
        <v>8.4432717678101094E-3</v>
      </c>
    </row>
    <row r="385" spans="14:19" ht="19.5" customHeight="1" x14ac:dyDescent="0.25">
      <c r="N385" s="43">
        <f t="shared" si="35"/>
        <v>3.799999999999963</v>
      </c>
      <c r="O385" s="43">
        <f t="shared" si="30"/>
        <v>0.91543466666665785</v>
      </c>
      <c r="P385" s="43">
        <f t="shared" si="31"/>
        <v>5.0133333333333335E-2</v>
      </c>
      <c r="Q385" s="43">
        <f t="shared" si="32"/>
        <v>8.4210526315790304E-3</v>
      </c>
      <c r="R385" s="43">
        <f t="shared" si="33"/>
        <v>1.7728531855956024E-2</v>
      </c>
      <c r="S385" s="43">
        <f t="shared" si="34"/>
        <v>8.4210526315790304E-3</v>
      </c>
    </row>
    <row r="386" spans="14:19" ht="19.5" customHeight="1" x14ac:dyDescent="0.25">
      <c r="N386" s="43">
        <f t="shared" si="35"/>
        <v>3.8099999999999627</v>
      </c>
      <c r="O386" s="43">
        <f t="shared" si="30"/>
        <v>0.91779093333332462</v>
      </c>
      <c r="P386" s="43">
        <f t="shared" si="31"/>
        <v>5.0133333333333335E-2</v>
      </c>
      <c r="Q386" s="43">
        <f t="shared" si="32"/>
        <v>8.398950131233679E-3</v>
      </c>
      <c r="R386" s="43">
        <f t="shared" si="33"/>
        <v>1.7635590826737556E-2</v>
      </c>
      <c r="S386" s="43">
        <f t="shared" si="34"/>
        <v>8.398950131233679E-3</v>
      </c>
    </row>
    <row r="387" spans="14:19" ht="19.5" customHeight="1" x14ac:dyDescent="0.25">
      <c r="N387" s="43">
        <f t="shared" si="35"/>
        <v>3.8199999999999625</v>
      </c>
      <c r="O387" s="43">
        <f t="shared" si="30"/>
        <v>0.92014719999999128</v>
      </c>
      <c r="P387" s="43">
        <f t="shared" si="31"/>
        <v>5.0133333333333335E-2</v>
      </c>
      <c r="Q387" s="43">
        <f t="shared" si="32"/>
        <v>8.3769633507854227E-3</v>
      </c>
      <c r="R387" s="43">
        <f t="shared" si="33"/>
        <v>1.7543378745100535E-2</v>
      </c>
      <c r="S387" s="43">
        <f t="shared" si="34"/>
        <v>8.3769633507854227E-3</v>
      </c>
    </row>
    <row r="388" spans="14:19" ht="19.5" customHeight="1" x14ac:dyDescent="0.25">
      <c r="N388" s="43">
        <f t="shared" si="35"/>
        <v>3.8299999999999623</v>
      </c>
      <c r="O388" s="43">
        <f t="shared" si="30"/>
        <v>0.92250346666665783</v>
      </c>
      <c r="P388" s="43">
        <f t="shared" si="31"/>
        <v>5.0133333333333335E-2</v>
      </c>
      <c r="Q388" s="43">
        <f t="shared" si="32"/>
        <v>8.3550913838120935E-3</v>
      </c>
      <c r="R388" s="43">
        <f t="shared" si="33"/>
        <v>1.7451888007962768E-2</v>
      </c>
      <c r="S388" s="43">
        <f t="shared" si="34"/>
        <v>8.3550913838120935E-3</v>
      </c>
    </row>
    <row r="389" spans="14:19" ht="19.5" customHeight="1" x14ac:dyDescent="0.25">
      <c r="N389" s="43">
        <f t="shared" si="35"/>
        <v>3.8399999999999621</v>
      </c>
      <c r="O389" s="43">
        <f t="shared" si="30"/>
        <v>0.9248597333333245</v>
      </c>
      <c r="P389" s="43">
        <f t="shared" si="31"/>
        <v>5.0133333333333335E-2</v>
      </c>
      <c r="Q389" s="43">
        <f t="shared" si="32"/>
        <v>8.3333333333334165E-3</v>
      </c>
      <c r="R389" s="43">
        <f t="shared" si="33"/>
        <v>1.7361111111111455E-2</v>
      </c>
      <c r="S389" s="43">
        <f t="shared" si="34"/>
        <v>8.3333333333334165E-3</v>
      </c>
    </row>
    <row r="390" spans="14:19" ht="19.5" customHeight="1" x14ac:dyDescent="0.25">
      <c r="N390" s="43">
        <f t="shared" si="35"/>
        <v>3.8499999999999619</v>
      </c>
      <c r="O390" s="43">
        <f t="shared" ref="O390:O453" si="36">+$E$18*(0.4+(0.6*N390/$E$21))</f>
        <v>0.92721599999999105</v>
      </c>
      <c r="P390" s="43">
        <f t="shared" ref="P390:P453" si="37">+$E$18</f>
        <v>5.0133333333333335E-2</v>
      </c>
      <c r="Q390" s="43">
        <f t="shared" ref="Q390:Q453" si="38">+IF(N390&gt;0,$E$19/N390,0)</f>
        <v>8.3116883116883949E-3</v>
      </c>
      <c r="R390" s="43">
        <f t="shared" ref="R390:R453" si="39">+IF(N390&gt;0,$E$19*$E$23/(N390*N390),0)</f>
        <v>1.7271040647664368E-2</v>
      </c>
      <c r="S390" s="43">
        <f t="shared" ref="S390:S453" si="40">+IF(N390&lt;$E$21,O390,IF(AND(N390&gt;=$E$21,N390&lt;=$E$22),P390,IF(AND(N390&gt;$E$22,N390&lt;=$E$23),Q390,R390)))</f>
        <v>8.3116883116883949E-3</v>
      </c>
    </row>
    <row r="391" spans="14:19" ht="19.5" customHeight="1" x14ac:dyDescent="0.25">
      <c r="N391" s="43">
        <f t="shared" si="35"/>
        <v>3.8599999999999617</v>
      </c>
      <c r="O391" s="43">
        <f t="shared" si="36"/>
        <v>0.92957226666665749</v>
      </c>
      <c r="P391" s="43">
        <f t="shared" si="37"/>
        <v>5.0133333333333335E-2</v>
      </c>
      <c r="Q391" s="43">
        <f t="shared" si="38"/>
        <v>8.2901554404145907E-3</v>
      </c>
      <c r="R391" s="43">
        <f t="shared" si="39"/>
        <v>1.7181669306558907E-2</v>
      </c>
      <c r="S391" s="43">
        <f t="shared" si="40"/>
        <v>8.2901554404145907E-3</v>
      </c>
    </row>
    <row r="392" spans="14:19" ht="19.5" customHeight="1" x14ac:dyDescent="0.25">
      <c r="N392" s="43">
        <f t="shared" ref="N392:N455" si="41">+N391+0.01</f>
        <v>3.8699999999999615</v>
      </c>
      <c r="O392" s="43">
        <f t="shared" si="36"/>
        <v>0.93192853333332437</v>
      </c>
      <c r="P392" s="43">
        <f t="shared" si="37"/>
        <v>5.0133333333333335E-2</v>
      </c>
      <c r="Q392" s="43">
        <f t="shared" si="38"/>
        <v>8.2687338501292815E-3</v>
      </c>
      <c r="R392" s="43">
        <f t="shared" si="39"/>
        <v>1.7092989871068453E-2</v>
      </c>
      <c r="S392" s="43">
        <f t="shared" si="40"/>
        <v>8.2687338501292815E-3</v>
      </c>
    </row>
    <row r="393" spans="14:19" ht="19.5" customHeight="1" x14ac:dyDescent="0.25">
      <c r="N393" s="43">
        <f t="shared" si="41"/>
        <v>3.8799999999999613</v>
      </c>
      <c r="O393" s="43">
        <f t="shared" si="36"/>
        <v>0.93428479999999092</v>
      </c>
      <c r="P393" s="43">
        <f t="shared" si="37"/>
        <v>5.0133333333333335E-2</v>
      </c>
      <c r="Q393" s="43">
        <f t="shared" si="38"/>
        <v>8.2474226804124529E-3</v>
      </c>
      <c r="R393" s="43">
        <f t="shared" si="39"/>
        <v>1.7004995217345435E-2</v>
      </c>
      <c r="S393" s="43">
        <f t="shared" si="40"/>
        <v>8.2474226804124529E-3</v>
      </c>
    </row>
    <row r="394" spans="14:19" ht="19.5" customHeight="1" x14ac:dyDescent="0.25">
      <c r="N394" s="43">
        <f t="shared" si="41"/>
        <v>3.889999999999961</v>
      </c>
      <c r="O394" s="43">
        <f t="shared" si="36"/>
        <v>0.93664106666665747</v>
      </c>
      <c r="P394" s="43">
        <f t="shared" si="37"/>
        <v>5.0133333333333335E-2</v>
      </c>
      <c r="Q394" s="43">
        <f t="shared" si="38"/>
        <v>8.2262210796915994E-3</v>
      </c>
      <c r="R394" s="43">
        <f t="shared" si="39"/>
        <v>1.6917678312990604E-2</v>
      </c>
      <c r="S394" s="43">
        <f t="shared" si="40"/>
        <v>8.2262210796915994E-3</v>
      </c>
    </row>
    <row r="395" spans="14:19" ht="19.5" customHeight="1" x14ac:dyDescent="0.25">
      <c r="N395" s="43">
        <f t="shared" si="41"/>
        <v>3.8999999999999608</v>
      </c>
      <c r="O395" s="43">
        <f t="shared" si="36"/>
        <v>0.93899733333332414</v>
      </c>
      <c r="P395" s="43">
        <f t="shared" si="37"/>
        <v>5.0133333333333335E-2</v>
      </c>
      <c r="Q395" s="43">
        <f t="shared" si="38"/>
        <v>8.2051282051282884E-3</v>
      </c>
      <c r="R395" s="43">
        <f t="shared" si="39"/>
        <v>1.6831032215647936E-2</v>
      </c>
      <c r="S395" s="43">
        <f t="shared" si="40"/>
        <v>8.2051282051282884E-3</v>
      </c>
    </row>
    <row r="396" spans="14:19" ht="19.5" customHeight="1" x14ac:dyDescent="0.25">
      <c r="N396" s="43">
        <f t="shared" si="41"/>
        <v>3.9099999999999606</v>
      </c>
      <c r="O396" s="43">
        <f t="shared" si="36"/>
        <v>0.94135359999999069</v>
      </c>
      <c r="P396" s="43">
        <f t="shared" si="37"/>
        <v>5.0133333333333335E-2</v>
      </c>
      <c r="Q396" s="43">
        <f t="shared" si="38"/>
        <v>8.1841432225064764E-3</v>
      </c>
      <c r="R396" s="43">
        <f t="shared" si="39"/>
        <v>1.6745050071624672E-2</v>
      </c>
      <c r="S396" s="43">
        <f t="shared" si="40"/>
        <v>8.1841432225064764E-3</v>
      </c>
    </row>
    <row r="397" spans="14:19" ht="19.5" customHeight="1" x14ac:dyDescent="0.25">
      <c r="N397" s="43">
        <f t="shared" si="41"/>
        <v>3.9199999999999604</v>
      </c>
      <c r="O397" s="43">
        <f t="shared" si="36"/>
        <v>0.94370986666665735</v>
      </c>
      <c r="P397" s="43">
        <f t="shared" si="37"/>
        <v>5.0133333333333335E-2</v>
      </c>
      <c r="Q397" s="43">
        <f t="shared" si="38"/>
        <v>8.1632653061225312E-3</v>
      </c>
      <c r="R397" s="43">
        <f t="shared" si="39"/>
        <v>1.6659725114535947E-2</v>
      </c>
      <c r="S397" s="43">
        <f t="shared" si="40"/>
        <v>8.1632653061225312E-3</v>
      </c>
    </row>
    <row r="398" spans="14:19" ht="19.5" customHeight="1" x14ac:dyDescent="0.25">
      <c r="N398" s="43">
        <f t="shared" si="41"/>
        <v>3.9299999999999602</v>
      </c>
      <c r="O398" s="43">
        <f t="shared" si="36"/>
        <v>0.94606613333332401</v>
      </c>
      <c r="P398" s="43">
        <f t="shared" si="37"/>
        <v>5.0133333333333335E-2</v>
      </c>
      <c r="Q398" s="43">
        <f t="shared" si="38"/>
        <v>8.142493638676928E-3</v>
      </c>
      <c r="R398" s="43">
        <f t="shared" si="39"/>
        <v>1.6575050663973558E-2</v>
      </c>
      <c r="S398" s="43">
        <f t="shared" si="40"/>
        <v>8.142493638676928E-3</v>
      </c>
    </row>
    <row r="399" spans="14:19" ht="19.5" customHeight="1" x14ac:dyDescent="0.25">
      <c r="N399" s="43">
        <f t="shared" si="41"/>
        <v>3.93999999999996</v>
      </c>
      <c r="O399" s="43">
        <f t="shared" si="36"/>
        <v>0.94842239999999056</v>
      </c>
      <c r="P399" s="43">
        <f t="shared" si="37"/>
        <v>5.0133333333333335E-2</v>
      </c>
      <c r="Q399" s="43">
        <f t="shared" si="38"/>
        <v>8.1218274111675946E-3</v>
      </c>
      <c r="R399" s="43">
        <f t="shared" si="39"/>
        <v>1.6491020124198331E-2</v>
      </c>
      <c r="S399" s="43">
        <f t="shared" si="40"/>
        <v>8.1218274111675946E-3</v>
      </c>
    </row>
    <row r="400" spans="14:19" ht="19.5" customHeight="1" x14ac:dyDescent="0.25">
      <c r="N400" s="43">
        <f t="shared" si="41"/>
        <v>3.9499999999999598</v>
      </c>
      <c r="O400" s="43">
        <f t="shared" si="36"/>
        <v>0.95077866666665711</v>
      </c>
      <c r="P400" s="43">
        <f t="shared" si="37"/>
        <v>5.0133333333333335E-2</v>
      </c>
      <c r="Q400" s="43">
        <f t="shared" si="38"/>
        <v>8.1012658227848922E-3</v>
      </c>
      <c r="R400" s="43">
        <f t="shared" si="39"/>
        <v>1.6407626982855646E-2</v>
      </c>
      <c r="S400" s="43">
        <f t="shared" si="40"/>
        <v>8.1012658227848922E-3</v>
      </c>
    </row>
    <row r="401" spans="14:19" ht="19.5" customHeight="1" x14ac:dyDescent="0.25">
      <c r="N401" s="43">
        <f t="shared" si="41"/>
        <v>3.9599999999999596</v>
      </c>
      <c r="O401" s="43">
        <f t="shared" si="36"/>
        <v>0.95313493333332377</v>
      </c>
      <c r="P401" s="43">
        <f t="shared" si="37"/>
        <v>5.0133333333333335E-2</v>
      </c>
      <c r="Q401" s="43">
        <f t="shared" si="38"/>
        <v>8.0808080808081641E-3</v>
      </c>
      <c r="R401" s="43">
        <f t="shared" si="39"/>
        <v>1.6324864809713627E-2</v>
      </c>
      <c r="S401" s="43">
        <f t="shared" si="40"/>
        <v>8.0808080808081641E-3</v>
      </c>
    </row>
    <row r="402" spans="14:19" ht="19.5" customHeight="1" x14ac:dyDescent="0.25">
      <c r="N402" s="43">
        <f t="shared" si="41"/>
        <v>3.9699999999999593</v>
      </c>
      <c r="O402" s="43">
        <f t="shared" si="36"/>
        <v>0.95549119999999044</v>
      </c>
      <c r="P402" s="43">
        <f t="shared" si="37"/>
        <v>5.0133333333333335E-2</v>
      </c>
      <c r="Q402" s="43">
        <f t="shared" si="38"/>
        <v>8.0604534005038614E-3</v>
      </c>
      <c r="R402" s="43">
        <f t="shared" si="39"/>
        <v>1.6242727255423563E-2</v>
      </c>
      <c r="S402" s="43">
        <f t="shared" si="40"/>
        <v>8.0604534005038614E-3</v>
      </c>
    </row>
    <row r="403" spans="14:19" ht="19.5" customHeight="1" x14ac:dyDescent="0.25">
      <c r="N403" s="43">
        <f t="shared" si="41"/>
        <v>3.9799999999999591</v>
      </c>
      <c r="O403" s="43">
        <f t="shared" si="36"/>
        <v>0.95784746666665699</v>
      </c>
      <c r="P403" s="43">
        <f t="shared" si="37"/>
        <v>5.0133333333333335E-2</v>
      </c>
      <c r="Q403" s="43">
        <f t="shared" si="38"/>
        <v>8.040201005025208E-3</v>
      </c>
      <c r="R403" s="43">
        <f t="shared" si="39"/>
        <v>1.6161208050302092E-2</v>
      </c>
      <c r="S403" s="43">
        <f t="shared" si="40"/>
        <v>8.040201005025208E-3</v>
      </c>
    </row>
    <row r="404" spans="14:19" ht="19.5" customHeight="1" x14ac:dyDescent="0.25">
      <c r="N404" s="43">
        <f t="shared" si="41"/>
        <v>3.9899999999999589</v>
      </c>
      <c r="O404" s="43">
        <f t="shared" si="36"/>
        <v>0.96020373333332365</v>
      </c>
      <c r="P404" s="43">
        <f t="shared" si="37"/>
        <v>5.0133333333333335E-2</v>
      </c>
      <c r="Q404" s="43">
        <f t="shared" si="38"/>
        <v>8.0200501253133664E-3</v>
      </c>
      <c r="R404" s="43">
        <f t="shared" si="39"/>
        <v>1.6080301003134734E-2</v>
      </c>
      <c r="S404" s="43">
        <f t="shared" si="40"/>
        <v>8.0200501253133664E-3</v>
      </c>
    </row>
    <row r="405" spans="14:19" ht="19.5" customHeight="1" x14ac:dyDescent="0.25">
      <c r="N405" s="43">
        <f t="shared" si="41"/>
        <v>3.9999999999999587</v>
      </c>
      <c r="O405" s="43">
        <f t="shared" si="36"/>
        <v>0.9625599999999902</v>
      </c>
      <c r="P405" s="43">
        <f t="shared" si="37"/>
        <v>5.0133333333333335E-2</v>
      </c>
      <c r="Q405" s="43">
        <f t="shared" si="38"/>
        <v>8.0000000000000834E-3</v>
      </c>
      <c r="R405" s="43">
        <f t="shared" si="39"/>
        <v>1.600000000000033E-2</v>
      </c>
      <c r="S405" s="43">
        <f t="shared" si="40"/>
        <v>8.0000000000000834E-3</v>
      </c>
    </row>
    <row r="406" spans="14:19" ht="19.5" customHeight="1" x14ac:dyDescent="0.25">
      <c r="N406" s="43">
        <f t="shared" si="41"/>
        <v>4.0099999999999589</v>
      </c>
      <c r="O406" s="43">
        <f t="shared" si="36"/>
        <v>0.96491626666665709</v>
      </c>
      <c r="P406" s="43">
        <f t="shared" si="37"/>
        <v>5.0133333333333335E-2</v>
      </c>
      <c r="Q406" s="43">
        <f t="shared" si="38"/>
        <v>7.9800498753118034E-3</v>
      </c>
      <c r="R406" s="43">
        <f t="shared" si="39"/>
        <v>1.5920299003115979E-2</v>
      </c>
      <c r="S406" s="43">
        <f t="shared" si="40"/>
        <v>7.9800498753118034E-3</v>
      </c>
    </row>
    <row r="407" spans="14:19" ht="19.5" customHeight="1" x14ac:dyDescent="0.25">
      <c r="N407" s="43">
        <f t="shared" si="41"/>
        <v>4.0199999999999587</v>
      </c>
      <c r="O407" s="43">
        <f t="shared" si="36"/>
        <v>0.96727253333332364</v>
      </c>
      <c r="P407" s="43">
        <f t="shared" si="37"/>
        <v>5.0133333333333335E-2</v>
      </c>
      <c r="Q407" s="43">
        <f t="shared" si="38"/>
        <v>7.9601990049752071E-3</v>
      </c>
      <c r="R407" s="43">
        <f t="shared" si="39"/>
        <v>1.5841192049702066E-2</v>
      </c>
      <c r="S407" s="43">
        <f t="shared" si="40"/>
        <v>7.9601990049752071E-3</v>
      </c>
    </row>
    <row r="408" spans="14:19" ht="19.5" customHeight="1" x14ac:dyDescent="0.25">
      <c r="N408" s="43">
        <f t="shared" si="41"/>
        <v>4.0299999999999585</v>
      </c>
      <c r="O408" s="43">
        <f t="shared" si="36"/>
        <v>0.96962879999999008</v>
      </c>
      <c r="P408" s="43">
        <f t="shared" si="37"/>
        <v>5.0133333333333335E-2</v>
      </c>
      <c r="Q408" s="43">
        <f t="shared" si="38"/>
        <v>7.940446650124151E-3</v>
      </c>
      <c r="R408" s="43">
        <f t="shared" si="39"/>
        <v>1.5762673250866964E-2</v>
      </c>
      <c r="S408" s="43">
        <f t="shared" si="40"/>
        <v>7.940446650124151E-3</v>
      </c>
    </row>
    <row r="409" spans="14:19" ht="19.5" customHeight="1" x14ac:dyDescent="0.25">
      <c r="N409" s="43">
        <f t="shared" si="41"/>
        <v>4.0399999999999583</v>
      </c>
      <c r="O409" s="43">
        <f t="shared" si="36"/>
        <v>0.97198506666665696</v>
      </c>
      <c r="P409" s="43">
        <f t="shared" si="37"/>
        <v>5.0133333333333335E-2</v>
      </c>
      <c r="Q409" s="43">
        <f t="shared" si="38"/>
        <v>7.9207920792080024E-3</v>
      </c>
      <c r="R409" s="43">
        <f t="shared" si="39"/>
        <v>1.5684736790511057E-2</v>
      </c>
      <c r="S409" s="43">
        <f t="shared" si="40"/>
        <v>7.9207920792080024E-3</v>
      </c>
    </row>
    <row r="410" spans="14:19" ht="19.5" customHeight="1" x14ac:dyDescent="0.25">
      <c r="N410" s="43">
        <f t="shared" si="41"/>
        <v>4.0499999999999581</v>
      </c>
      <c r="O410" s="43">
        <f t="shared" si="36"/>
        <v>0.97434133333332351</v>
      </c>
      <c r="P410" s="43">
        <f t="shared" si="37"/>
        <v>5.0133333333333335E-2</v>
      </c>
      <c r="Q410" s="43">
        <f t="shared" si="38"/>
        <v>7.9012345679013163E-3</v>
      </c>
      <c r="R410" s="43">
        <f t="shared" si="39"/>
        <v>1.5607376924249678E-2</v>
      </c>
      <c r="S410" s="43">
        <f t="shared" si="40"/>
        <v>7.9012345679013163E-3</v>
      </c>
    </row>
    <row r="411" spans="14:19" ht="19.5" customHeight="1" x14ac:dyDescent="0.25">
      <c r="N411" s="43">
        <f t="shared" si="41"/>
        <v>4.0599999999999579</v>
      </c>
      <c r="O411" s="43">
        <f t="shared" si="36"/>
        <v>0.97669759999999006</v>
      </c>
      <c r="P411" s="43">
        <f t="shared" si="37"/>
        <v>5.0133333333333335E-2</v>
      </c>
      <c r="Q411" s="43">
        <f t="shared" si="38"/>
        <v>7.881773399014861E-3</v>
      </c>
      <c r="R411" s="43">
        <f t="shared" si="39"/>
        <v>1.5530587978354566E-2</v>
      </c>
      <c r="S411" s="43">
        <f t="shared" si="40"/>
        <v>7.881773399014861E-3</v>
      </c>
    </row>
    <row r="412" spans="14:19" ht="19.5" customHeight="1" x14ac:dyDescent="0.25">
      <c r="N412" s="43">
        <f t="shared" si="41"/>
        <v>4.0699999999999577</v>
      </c>
      <c r="O412" s="43">
        <f t="shared" si="36"/>
        <v>0.97905386666665672</v>
      </c>
      <c r="P412" s="43">
        <f t="shared" si="37"/>
        <v>5.0133333333333335E-2</v>
      </c>
      <c r="Q412" s="43">
        <f t="shared" si="38"/>
        <v>7.8624078624079437E-3</v>
      </c>
      <c r="R412" s="43">
        <f t="shared" si="39"/>
        <v>1.5454364348713563E-2</v>
      </c>
      <c r="S412" s="43">
        <f t="shared" si="40"/>
        <v>7.8624078624079437E-3</v>
      </c>
    </row>
    <row r="413" spans="14:19" ht="19.5" customHeight="1" x14ac:dyDescent="0.25">
      <c r="N413" s="43">
        <f t="shared" si="41"/>
        <v>4.0799999999999574</v>
      </c>
      <c r="O413" s="43">
        <f t="shared" si="36"/>
        <v>0.98141013333332328</v>
      </c>
      <c r="P413" s="43">
        <f t="shared" si="37"/>
        <v>5.0133333333333335E-2</v>
      </c>
      <c r="Q413" s="43">
        <f t="shared" si="38"/>
        <v>7.8431372549020422E-3</v>
      </c>
      <c r="R413" s="43">
        <f t="shared" si="39"/>
        <v>1.5378700499808088E-2</v>
      </c>
      <c r="S413" s="43">
        <f t="shared" si="40"/>
        <v>7.8431372549020422E-3</v>
      </c>
    </row>
    <row r="414" spans="14:19" ht="19.5" customHeight="1" x14ac:dyDescent="0.25">
      <c r="N414" s="43">
        <f t="shared" si="41"/>
        <v>4.0899999999999572</v>
      </c>
      <c r="O414" s="43">
        <f t="shared" si="36"/>
        <v>0.98376639999998994</v>
      </c>
      <c r="P414" s="43">
        <f t="shared" si="37"/>
        <v>5.0133333333333335E-2</v>
      </c>
      <c r="Q414" s="43">
        <f t="shared" si="38"/>
        <v>7.8239608801956816E-3</v>
      </c>
      <c r="R414" s="43">
        <f t="shared" si="39"/>
        <v>1.5303590963708095E-2</v>
      </c>
      <c r="S414" s="43">
        <f t="shared" si="40"/>
        <v>7.8239608801956816E-3</v>
      </c>
    </row>
    <row r="415" spans="14:19" ht="19.5" customHeight="1" x14ac:dyDescent="0.25">
      <c r="N415" s="43">
        <f t="shared" si="41"/>
        <v>4.099999999999957</v>
      </c>
      <c r="O415" s="43">
        <f t="shared" si="36"/>
        <v>0.9861226666666566</v>
      </c>
      <c r="P415" s="43">
        <f t="shared" si="37"/>
        <v>5.0133333333333335E-2</v>
      </c>
      <c r="Q415" s="43">
        <f t="shared" si="38"/>
        <v>7.8048780487805702E-3</v>
      </c>
      <c r="R415" s="43">
        <f t="shared" si="39"/>
        <v>1.5229030339084199E-2</v>
      </c>
      <c r="S415" s="43">
        <f t="shared" si="40"/>
        <v>7.8048780487805702E-3</v>
      </c>
    </row>
    <row r="416" spans="14:19" ht="19.5" customHeight="1" x14ac:dyDescent="0.25">
      <c r="N416" s="43">
        <f t="shared" si="41"/>
        <v>4.1099999999999568</v>
      </c>
      <c r="O416" s="43">
        <f t="shared" si="36"/>
        <v>0.98847893333332315</v>
      </c>
      <c r="P416" s="43">
        <f t="shared" si="37"/>
        <v>5.0133333333333335E-2</v>
      </c>
      <c r="Q416" s="43">
        <f t="shared" si="38"/>
        <v>7.7858880778589627E-3</v>
      </c>
      <c r="R416" s="43">
        <f t="shared" si="39"/>
        <v>1.5155013290236583E-2</v>
      </c>
      <c r="S416" s="43">
        <f t="shared" si="40"/>
        <v>7.7858880778589627E-3</v>
      </c>
    </row>
    <row r="417" spans="14:19" ht="19.5" customHeight="1" x14ac:dyDescent="0.25">
      <c r="N417" s="43">
        <f t="shared" si="41"/>
        <v>4.1199999999999566</v>
      </c>
      <c r="O417" s="43">
        <f t="shared" si="36"/>
        <v>0.9908351999999897</v>
      </c>
      <c r="P417" s="43">
        <f t="shared" si="37"/>
        <v>5.0133333333333335E-2</v>
      </c>
      <c r="Q417" s="43">
        <f t="shared" si="38"/>
        <v>7.766990291262218E-3</v>
      </c>
      <c r="R417" s="43">
        <f t="shared" si="39"/>
        <v>1.5081534546140387E-2</v>
      </c>
      <c r="S417" s="43">
        <f t="shared" si="40"/>
        <v>7.766990291262218E-3</v>
      </c>
    </row>
    <row r="418" spans="14:19" ht="19.5" customHeight="1" x14ac:dyDescent="0.25">
      <c r="N418" s="43">
        <f t="shared" si="41"/>
        <v>4.1299999999999564</v>
      </c>
      <c r="O418" s="43">
        <f t="shared" si="36"/>
        <v>0.99319146666665636</v>
      </c>
      <c r="P418" s="43">
        <f t="shared" si="37"/>
        <v>5.0133333333333335E-2</v>
      </c>
      <c r="Q418" s="43">
        <f t="shared" si="38"/>
        <v>7.7481840193705425E-3</v>
      </c>
      <c r="R418" s="43">
        <f t="shared" si="39"/>
        <v>1.5008588899507262E-2</v>
      </c>
      <c r="S418" s="43">
        <f t="shared" si="40"/>
        <v>7.7481840193705425E-3</v>
      </c>
    </row>
    <row r="419" spans="14:19" ht="19.5" customHeight="1" x14ac:dyDescent="0.25">
      <c r="N419" s="43">
        <f t="shared" si="41"/>
        <v>4.1399999999999562</v>
      </c>
      <c r="O419" s="43">
        <f t="shared" si="36"/>
        <v>0.99554773333332303</v>
      </c>
      <c r="P419" s="43">
        <f t="shared" si="37"/>
        <v>5.0133333333333335E-2</v>
      </c>
      <c r="Q419" s="43">
        <f t="shared" si="38"/>
        <v>7.7294685990338986E-3</v>
      </c>
      <c r="R419" s="43">
        <f t="shared" si="39"/>
        <v>1.4936171205862766E-2</v>
      </c>
      <c r="S419" s="43">
        <f t="shared" si="40"/>
        <v>7.7294685990338986E-3</v>
      </c>
    </row>
    <row r="420" spans="14:19" ht="19.5" customHeight="1" x14ac:dyDescent="0.25">
      <c r="N420" s="43">
        <f t="shared" si="41"/>
        <v>4.1499999999999559</v>
      </c>
      <c r="O420" s="43">
        <f t="shared" si="36"/>
        <v>0.99790399999998958</v>
      </c>
      <c r="P420" s="43">
        <f t="shared" si="37"/>
        <v>5.0133333333333335E-2</v>
      </c>
      <c r="Q420" s="43">
        <f t="shared" si="38"/>
        <v>7.7108433734940579E-3</v>
      </c>
      <c r="R420" s="43">
        <f t="shared" si="39"/>
        <v>1.4864276382639305E-2</v>
      </c>
      <c r="S420" s="43">
        <f t="shared" si="40"/>
        <v>7.7108433734940579E-3</v>
      </c>
    </row>
    <row r="421" spans="14:19" ht="19.5" customHeight="1" x14ac:dyDescent="0.25">
      <c r="N421" s="43">
        <f t="shared" si="41"/>
        <v>4.1599999999999557</v>
      </c>
      <c r="O421" s="43">
        <f t="shared" si="36"/>
        <v>1.0002602666666562</v>
      </c>
      <c r="P421" s="43">
        <f t="shared" si="37"/>
        <v>5.0133333333333335E-2</v>
      </c>
      <c r="Q421" s="43">
        <f t="shared" si="38"/>
        <v>7.6923076923077743E-3</v>
      </c>
      <c r="R421" s="43">
        <f t="shared" si="39"/>
        <v>1.4792899408284339E-2</v>
      </c>
      <c r="S421" s="43">
        <f t="shared" si="40"/>
        <v>7.6923076923077743E-3</v>
      </c>
    </row>
    <row r="422" spans="14:19" ht="19.5" customHeight="1" x14ac:dyDescent="0.25">
      <c r="N422" s="43">
        <f t="shared" si="41"/>
        <v>4.1699999999999555</v>
      </c>
      <c r="O422" s="43">
        <f t="shared" si="36"/>
        <v>1.0026165333333228</v>
      </c>
      <c r="P422" s="43">
        <f t="shared" si="37"/>
        <v>5.0133333333333335E-2</v>
      </c>
      <c r="Q422" s="43">
        <f t="shared" si="38"/>
        <v>7.6738609112710649E-3</v>
      </c>
      <c r="R422" s="43">
        <f t="shared" si="39"/>
        <v>1.4722035321383494E-2</v>
      </c>
      <c r="S422" s="43">
        <f t="shared" si="40"/>
        <v>7.6738609112710649E-3</v>
      </c>
    </row>
    <row r="423" spans="14:19" ht="19.5" customHeight="1" x14ac:dyDescent="0.25">
      <c r="N423" s="43">
        <f t="shared" si="41"/>
        <v>4.1799999999999553</v>
      </c>
      <c r="O423" s="43">
        <f t="shared" si="36"/>
        <v>1.0049727999999893</v>
      </c>
      <c r="P423" s="43">
        <f t="shared" si="37"/>
        <v>5.0133333333333335E-2</v>
      </c>
      <c r="Q423" s="43">
        <f t="shared" si="38"/>
        <v>7.6555023923445794E-3</v>
      </c>
      <c r="R423" s="43">
        <f t="shared" si="39"/>
        <v>1.4651679219798394E-2</v>
      </c>
      <c r="S423" s="43">
        <f t="shared" si="40"/>
        <v>7.6555023923445794E-3</v>
      </c>
    </row>
    <row r="424" spans="14:19" ht="19.5" customHeight="1" x14ac:dyDescent="0.25">
      <c r="N424" s="43">
        <f t="shared" si="41"/>
        <v>4.1899999999999551</v>
      </c>
      <c r="O424" s="43">
        <f t="shared" si="36"/>
        <v>1.0073290666666561</v>
      </c>
      <c r="P424" s="43">
        <f t="shared" si="37"/>
        <v>5.0133333333333335E-2</v>
      </c>
      <c r="Q424" s="43">
        <f t="shared" si="38"/>
        <v>7.637231503580034E-3</v>
      </c>
      <c r="R424" s="43">
        <f t="shared" si="39"/>
        <v>1.4581826259818837E-2</v>
      </c>
      <c r="S424" s="43">
        <f t="shared" si="40"/>
        <v>7.637231503580034E-3</v>
      </c>
    </row>
    <row r="425" spans="14:19" ht="19.5" customHeight="1" x14ac:dyDescent="0.25">
      <c r="N425" s="43">
        <f t="shared" si="41"/>
        <v>4.1999999999999549</v>
      </c>
      <c r="O425" s="43">
        <f t="shared" si="36"/>
        <v>1.0096853333333227</v>
      </c>
      <c r="P425" s="43">
        <f t="shared" si="37"/>
        <v>5.0133333333333335E-2</v>
      </c>
      <c r="Q425" s="43">
        <f t="shared" si="38"/>
        <v>7.6190476190477014E-3</v>
      </c>
      <c r="R425" s="43">
        <f t="shared" si="39"/>
        <v>1.4512471655329111E-2</v>
      </c>
      <c r="S425" s="43">
        <f t="shared" si="40"/>
        <v>7.6190476190477014E-3</v>
      </c>
    </row>
    <row r="426" spans="14:19" ht="19.5" customHeight="1" x14ac:dyDescent="0.25">
      <c r="N426" s="43">
        <f t="shared" si="41"/>
        <v>4.2099999999999547</v>
      </c>
      <c r="O426" s="43">
        <f t="shared" si="36"/>
        <v>1.0120415999999894</v>
      </c>
      <c r="P426" s="43">
        <f t="shared" si="37"/>
        <v>5.0133333333333335E-2</v>
      </c>
      <c r="Q426" s="43">
        <f t="shared" si="38"/>
        <v>7.600950118764928E-3</v>
      </c>
      <c r="R426" s="43">
        <f t="shared" si="39"/>
        <v>1.444361067698814E-2</v>
      </c>
      <c r="S426" s="43">
        <f t="shared" si="40"/>
        <v>7.600950118764928E-3</v>
      </c>
    </row>
    <row r="427" spans="14:19" ht="19.5" customHeight="1" x14ac:dyDescent="0.25">
      <c r="N427" s="43">
        <f t="shared" si="41"/>
        <v>4.2199999999999545</v>
      </c>
      <c r="O427" s="43">
        <f t="shared" si="36"/>
        <v>1.014397866666656</v>
      </c>
      <c r="P427" s="43">
        <f t="shared" si="37"/>
        <v>5.0133333333333335E-2</v>
      </c>
      <c r="Q427" s="43">
        <f t="shared" si="38"/>
        <v>7.5829383886256742E-3</v>
      </c>
      <c r="R427" s="43">
        <f t="shared" si="39"/>
        <v>1.4375238651423235E-2</v>
      </c>
      <c r="S427" s="43">
        <f t="shared" si="40"/>
        <v>7.5829383886256742E-3</v>
      </c>
    </row>
    <row r="428" spans="14:19" ht="19.5" customHeight="1" x14ac:dyDescent="0.25">
      <c r="N428" s="43">
        <f t="shared" si="41"/>
        <v>4.2299999999999542</v>
      </c>
      <c r="O428" s="43">
        <f t="shared" si="36"/>
        <v>1.0167541333333225</v>
      </c>
      <c r="P428" s="43">
        <f t="shared" si="37"/>
        <v>5.0133333333333335E-2</v>
      </c>
      <c r="Q428" s="43">
        <f t="shared" si="38"/>
        <v>7.5650118203310513E-3</v>
      </c>
      <c r="R428" s="43">
        <f t="shared" si="39"/>
        <v>1.4307350960437131E-2</v>
      </c>
      <c r="S428" s="43">
        <f t="shared" si="40"/>
        <v>7.5650118203310513E-3</v>
      </c>
    </row>
    <row r="429" spans="14:19" ht="19.5" customHeight="1" x14ac:dyDescent="0.25">
      <c r="N429" s="43">
        <f t="shared" si="41"/>
        <v>4.239999999999954</v>
      </c>
      <c r="O429" s="43">
        <f t="shared" si="36"/>
        <v>1.0191103999999893</v>
      </c>
      <c r="P429" s="43">
        <f t="shared" si="37"/>
        <v>5.0133333333333335E-2</v>
      </c>
      <c r="Q429" s="43">
        <f t="shared" si="38"/>
        <v>7.5471698113208363E-3</v>
      </c>
      <c r="R429" s="43">
        <f t="shared" si="39"/>
        <v>1.4239943040228147E-2</v>
      </c>
      <c r="S429" s="43">
        <f t="shared" si="40"/>
        <v>7.5471698113208363E-3</v>
      </c>
    </row>
    <row r="430" spans="14:19" ht="19.5" customHeight="1" x14ac:dyDescent="0.25">
      <c r="N430" s="43">
        <f t="shared" si="41"/>
        <v>4.2499999999999538</v>
      </c>
      <c r="O430" s="43">
        <f t="shared" si="36"/>
        <v>1.0214666666666559</v>
      </c>
      <c r="P430" s="43">
        <f t="shared" si="37"/>
        <v>5.0133333333333335E-2</v>
      </c>
      <c r="Q430" s="43">
        <f t="shared" si="38"/>
        <v>7.5294117647059641E-3</v>
      </c>
      <c r="R430" s="43">
        <f t="shared" si="39"/>
        <v>1.4173010380623144E-2</v>
      </c>
      <c r="S430" s="43">
        <f t="shared" si="40"/>
        <v>7.5294117647059641E-3</v>
      </c>
    </row>
    <row r="431" spans="14:19" ht="19.5" customHeight="1" x14ac:dyDescent="0.25">
      <c r="N431" s="43">
        <f t="shared" si="41"/>
        <v>4.2599999999999536</v>
      </c>
      <c r="O431" s="43">
        <f t="shared" si="36"/>
        <v>1.0238229333333224</v>
      </c>
      <c r="P431" s="43">
        <f t="shared" si="37"/>
        <v>5.0133333333333335E-2</v>
      </c>
      <c r="Q431" s="43">
        <f t="shared" si="38"/>
        <v>7.5117370892019602E-3</v>
      </c>
      <c r="R431" s="43">
        <f t="shared" si="39"/>
        <v>1.4106548524323081E-2</v>
      </c>
      <c r="S431" s="43">
        <f t="shared" si="40"/>
        <v>7.5117370892019602E-3</v>
      </c>
    </row>
    <row r="432" spans="14:19" ht="19.5" customHeight="1" x14ac:dyDescent="0.25">
      <c r="N432" s="43">
        <f t="shared" si="41"/>
        <v>4.2699999999999534</v>
      </c>
      <c r="O432" s="43">
        <f t="shared" si="36"/>
        <v>1.026179199999989</v>
      </c>
      <c r="P432" s="43">
        <f t="shared" si="37"/>
        <v>5.0133333333333335E-2</v>
      </c>
      <c r="Q432" s="43">
        <f t="shared" si="38"/>
        <v>7.4941451990633142E-3</v>
      </c>
      <c r="R432" s="43">
        <f t="shared" si="39"/>
        <v>1.4040553066160928E-2</v>
      </c>
      <c r="S432" s="43">
        <f t="shared" si="40"/>
        <v>7.4941451990633142E-3</v>
      </c>
    </row>
    <row r="433" spans="14:19" ht="19.5" customHeight="1" x14ac:dyDescent="0.25">
      <c r="N433" s="43">
        <f t="shared" si="41"/>
        <v>4.2799999999999532</v>
      </c>
      <c r="O433" s="43">
        <f t="shared" si="36"/>
        <v>1.0285354666666555</v>
      </c>
      <c r="P433" s="43">
        <f t="shared" si="37"/>
        <v>5.0133333333333335E-2</v>
      </c>
      <c r="Q433" s="43">
        <f t="shared" si="38"/>
        <v>7.4766355140187734E-3</v>
      </c>
      <c r="R433" s="43">
        <f t="shared" si="39"/>
        <v>1.3975019652371693E-2</v>
      </c>
      <c r="S433" s="43">
        <f t="shared" si="40"/>
        <v>7.4766355140187734E-3</v>
      </c>
    </row>
    <row r="434" spans="14:19" ht="19.5" customHeight="1" x14ac:dyDescent="0.25">
      <c r="N434" s="43">
        <f t="shared" si="41"/>
        <v>4.289999999999953</v>
      </c>
      <c r="O434" s="43">
        <f t="shared" si="36"/>
        <v>1.0308917333333223</v>
      </c>
      <c r="P434" s="43">
        <f t="shared" si="37"/>
        <v>5.0133333333333335E-2</v>
      </c>
      <c r="Q434" s="43">
        <f t="shared" si="38"/>
        <v>7.4592074592075407E-3</v>
      </c>
      <c r="R434" s="43">
        <f t="shared" si="39"/>
        <v>1.3909943979874356E-2</v>
      </c>
      <c r="S434" s="43">
        <f t="shared" si="40"/>
        <v>7.4592074592075407E-3</v>
      </c>
    </row>
    <row r="435" spans="14:19" ht="19.5" customHeight="1" x14ac:dyDescent="0.25">
      <c r="N435" s="43">
        <f t="shared" si="41"/>
        <v>4.2999999999999527</v>
      </c>
      <c r="O435" s="43">
        <f t="shared" si="36"/>
        <v>1.0332479999999891</v>
      </c>
      <c r="P435" s="43">
        <f t="shared" si="37"/>
        <v>5.0133333333333335E-2</v>
      </c>
      <c r="Q435" s="43">
        <f t="shared" si="38"/>
        <v>7.441860465116361E-3</v>
      </c>
      <c r="R435" s="43">
        <f t="shared" si="39"/>
        <v>1.3845321795565475E-2</v>
      </c>
      <c r="S435" s="43">
        <f t="shared" si="40"/>
        <v>7.441860465116361E-3</v>
      </c>
    </row>
    <row r="436" spans="14:19" ht="19.5" customHeight="1" x14ac:dyDescent="0.25">
      <c r="N436" s="43">
        <f t="shared" si="41"/>
        <v>4.3099999999999525</v>
      </c>
      <c r="O436" s="43">
        <f t="shared" si="36"/>
        <v>1.0356042666666554</v>
      </c>
      <c r="P436" s="43">
        <f t="shared" si="37"/>
        <v>5.0133333333333335E-2</v>
      </c>
      <c r="Q436" s="43">
        <f t="shared" si="38"/>
        <v>7.424593967517483E-3</v>
      </c>
      <c r="R436" s="43">
        <f t="shared" si="39"/>
        <v>1.378114889562425E-2</v>
      </c>
      <c r="S436" s="43">
        <f t="shared" si="40"/>
        <v>7.424593967517483E-3</v>
      </c>
    </row>
    <row r="437" spans="14:19" ht="19.5" customHeight="1" x14ac:dyDescent="0.25">
      <c r="N437" s="43">
        <f t="shared" si="41"/>
        <v>4.3199999999999523</v>
      </c>
      <c r="O437" s="43">
        <f t="shared" si="36"/>
        <v>1.0379605333333219</v>
      </c>
      <c r="P437" s="43">
        <f t="shared" si="37"/>
        <v>5.0133333333333335E-2</v>
      </c>
      <c r="Q437" s="43">
        <f t="shared" si="38"/>
        <v>7.4074074074074892E-3</v>
      </c>
      <c r="R437" s="43">
        <f t="shared" si="39"/>
        <v>1.3717421124828834E-2</v>
      </c>
      <c r="S437" s="43">
        <f t="shared" si="40"/>
        <v>7.4074074074074892E-3</v>
      </c>
    </row>
    <row r="438" spans="14:19" ht="19.5" customHeight="1" x14ac:dyDescent="0.25">
      <c r="N438" s="43">
        <f t="shared" si="41"/>
        <v>4.3299999999999521</v>
      </c>
      <c r="O438" s="43">
        <f t="shared" si="36"/>
        <v>1.0403167999999887</v>
      </c>
      <c r="P438" s="43">
        <f t="shared" si="37"/>
        <v>5.0133333333333335E-2</v>
      </c>
      <c r="Q438" s="43">
        <f t="shared" si="38"/>
        <v>7.3903002309469645E-3</v>
      </c>
      <c r="R438" s="43">
        <f t="shared" si="39"/>
        <v>1.3654134375883687E-2</v>
      </c>
      <c r="S438" s="43">
        <f t="shared" si="40"/>
        <v>7.3903002309469645E-3</v>
      </c>
    </row>
    <row r="439" spans="14:19" ht="19.5" customHeight="1" x14ac:dyDescent="0.25">
      <c r="N439" s="43">
        <f t="shared" si="41"/>
        <v>4.3399999999999519</v>
      </c>
      <c r="O439" s="43">
        <f t="shared" si="36"/>
        <v>1.0426730666666555</v>
      </c>
      <c r="P439" s="43">
        <f t="shared" si="37"/>
        <v>5.0133333333333335E-2</v>
      </c>
      <c r="Q439" s="43">
        <f t="shared" si="38"/>
        <v>7.3732718894010032E-3</v>
      </c>
      <c r="R439" s="43">
        <f t="shared" si="39"/>
        <v>1.359128458875776E-2</v>
      </c>
      <c r="S439" s="43">
        <f t="shared" si="40"/>
        <v>7.3732718894010032E-3</v>
      </c>
    </row>
    <row r="440" spans="14:19" ht="19.5" customHeight="1" x14ac:dyDescent="0.25">
      <c r="N440" s="43">
        <f t="shared" si="41"/>
        <v>4.3499999999999517</v>
      </c>
      <c r="O440" s="43">
        <f t="shared" si="36"/>
        <v>1.0450293333333218</v>
      </c>
      <c r="P440" s="43">
        <f t="shared" si="37"/>
        <v>5.0133333333333335E-2</v>
      </c>
      <c r="Q440" s="43">
        <f t="shared" si="38"/>
        <v>7.3563218390805419E-3</v>
      </c>
      <c r="R440" s="43">
        <f t="shared" si="39"/>
        <v>1.3528867750033331E-2</v>
      </c>
      <c r="S440" s="43">
        <f t="shared" si="40"/>
        <v>7.3563218390805419E-3</v>
      </c>
    </row>
    <row r="441" spans="14:19" ht="19.5" customHeight="1" x14ac:dyDescent="0.25">
      <c r="N441" s="43">
        <f t="shared" si="41"/>
        <v>4.3599999999999515</v>
      </c>
      <c r="O441" s="43">
        <f t="shared" si="36"/>
        <v>1.0473855999999886</v>
      </c>
      <c r="P441" s="43">
        <f t="shared" si="37"/>
        <v>5.0133333333333335E-2</v>
      </c>
      <c r="Q441" s="43">
        <f t="shared" si="38"/>
        <v>7.3394495412844856E-3</v>
      </c>
      <c r="R441" s="43">
        <f t="shared" si="39"/>
        <v>1.3466879892265261E-2</v>
      </c>
      <c r="S441" s="43">
        <f t="shared" si="40"/>
        <v>7.3394495412844856E-3</v>
      </c>
    </row>
    <row r="442" spans="14:19" ht="19.5" customHeight="1" x14ac:dyDescent="0.25">
      <c r="N442" s="43">
        <f t="shared" si="41"/>
        <v>4.3699999999999513</v>
      </c>
      <c r="O442" s="43">
        <f t="shared" si="36"/>
        <v>1.0497418666666551</v>
      </c>
      <c r="P442" s="43">
        <f t="shared" si="37"/>
        <v>5.0133333333333335E-2</v>
      </c>
      <c r="Q442" s="43">
        <f t="shared" si="38"/>
        <v>7.3226544622426448E-3</v>
      </c>
      <c r="R442" s="43">
        <f t="shared" si="39"/>
        <v>1.3405317093350529E-2</v>
      </c>
      <c r="S442" s="43">
        <f t="shared" si="40"/>
        <v>7.3226544622426448E-3</v>
      </c>
    </row>
    <row r="443" spans="14:19" ht="19.5" customHeight="1" x14ac:dyDescent="0.25">
      <c r="N443" s="43">
        <f t="shared" si="41"/>
        <v>4.379999999999951</v>
      </c>
      <c r="O443" s="43">
        <f t="shared" si="36"/>
        <v>1.0520981333333219</v>
      </c>
      <c r="P443" s="43">
        <f t="shared" si="37"/>
        <v>5.0133333333333335E-2</v>
      </c>
      <c r="Q443" s="43">
        <f t="shared" si="38"/>
        <v>7.3059360730594429E-3</v>
      </c>
      <c r="R443" s="43">
        <f t="shared" si="39"/>
        <v>1.3344175475907808E-2</v>
      </c>
      <c r="S443" s="43">
        <f t="shared" si="40"/>
        <v>7.3059360730594429E-3</v>
      </c>
    </row>
    <row r="444" spans="14:19" ht="19.5" customHeight="1" x14ac:dyDescent="0.25">
      <c r="N444" s="43">
        <f t="shared" si="41"/>
        <v>4.3899999999999508</v>
      </c>
      <c r="O444" s="43">
        <f t="shared" si="36"/>
        <v>1.0544543999999885</v>
      </c>
      <c r="P444" s="43">
        <f t="shared" si="37"/>
        <v>5.0133333333333335E-2</v>
      </c>
      <c r="Q444" s="43">
        <f t="shared" si="38"/>
        <v>7.2892938496583962E-3</v>
      </c>
      <c r="R444" s="43">
        <f t="shared" si="39"/>
        <v>1.328345120666693E-2</v>
      </c>
      <c r="S444" s="43">
        <f t="shared" si="40"/>
        <v>7.2892938496583962E-3</v>
      </c>
    </row>
    <row r="445" spans="14:19" ht="19.5" customHeight="1" x14ac:dyDescent="0.25">
      <c r="N445" s="43">
        <f t="shared" si="41"/>
        <v>4.3999999999999506</v>
      </c>
      <c r="O445" s="43">
        <f t="shared" si="36"/>
        <v>1.056810666666655</v>
      </c>
      <c r="P445" s="43">
        <f t="shared" si="37"/>
        <v>5.0133333333333335E-2</v>
      </c>
      <c r="Q445" s="43">
        <f t="shared" si="38"/>
        <v>7.2727272727273543E-3</v>
      </c>
      <c r="R445" s="43">
        <f t="shared" si="39"/>
        <v>1.3223140495868065E-2</v>
      </c>
      <c r="S445" s="43">
        <f t="shared" si="40"/>
        <v>7.2727272727273543E-3</v>
      </c>
    </row>
    <row r="446" spans="14:19" ht="19.5" customHeight="1" x14ac:dyDescent="0.25">
      <c r="N446" s="43">
        <f t="shared" si="41"/>
        <v>4.4099999999999504</v>
      </c>
      <c r="O446" s="43">
        <f t="shared" si="36"/>
        <v>1.0591669333333218</v>
      </c>
      <c r="P446" s="43">
        <f t="shared" si="37"/>
        <v>5.0133333333333335E-2</v>
      </c>
      <c r="Q446" s="43">
        <f t="shared" si="38"/>
        <v>7.256235827664481E-3</v>
      </c>
      <c r="R446" s="43">
        <f t="shared" si="39"/>
        <v>1.3163239596670408E-2</v>
      </c>
      <c r="S446" s="43">
        <f t="shared" si="40"/>
        <v>7.256235827664481E-3</v>
      </c>
    </row>
    <row r="447" spans="14:19" ht="19.5" customHeight="1" x14ac:dyDescent="0.25">
      <c r="N447" s="43">
        <f t="shared" si="41"/>
        <v>4.4199999999999502</v>
      </c>
      <c r="O447" s="43">
        <f t="shared" si="36"/>
        <v>1.0615231999999883</v>
      </c>
      <c r="P447" s="43">
        <f t="shared" si="37"/>
        <v>5.0133333333333335E-2</v>
      </c>
      <c r="Q447" s="43">
        <f t="shared" si="38"/>
        <v>7.2398190045249687E-3</v>
      </c>
      <c r="R447" s="43">
        <f t="shared" si="39"/>
        <v>1.3103744804570227E-2</v>
      </c>
      <c r="S447" s="43">
        <f t="shared" si="40"/>
        <v>7.2398190045249687E-3</v>
      </c>
    </row>
    <row r="448" spans="14:19" ht="19.5" customHeight="1" x14ac:dyDescent="0.25">
      <c r="N448" s="43">
        <f t="shared" si="41"/>
        <v>4.42999999999995</v>
      </c>
      <c r="O448" s="43">
        <f t="shared" si="36"/>
        <v>1.0638794666666547</v>
      </c>
      <c r="P448" s="43">
        <f t="shared" si="37"/>
        <v>5.0133333333333335E-2</v>
      </c>
      <c r="Q448" s="43">
        <f t="shared" si="38"/>
        <v>7.2234762979684793E-3</v>
      </c>
      <c r="R448" s="43">
        <f t="shared" si="39"/>
        <v>1.30446524568281E-2</v>
      </c>
      <c r="S448" s="43">
        <f t="shared" si="40"/>
        <v>7.2234762979684793E-3</v>
      </c>
    </row>
    <row r="449" spans="14:19" ht="19.5" customHeight="1" x14ac:dyDescent="0.25">
      <c r="N449" s="43">
        <f t="shared" si="41"/>
        <v>4.4399999999999498</v>
      </c>
      <c r="O449" s="43">
        <f t="shared" si="36"/>
        <v>1.0662357333333217</v>
      </c>
      <c r="P449" s="43">
        <f t="shared" si="37"/>
        <v>5.0133333333333335E-2</v>
      </c>
      <c r="Q449" s="43">
        <f t="shared" si="38"/>
        <v>7.2072072072072889E-3</v>
      </c>
      <c r="R449" s="43">
        <f t="shared" si="39"/>
        <v>1.2985958931905172E-2</v>
      </c>
      <c r="S449" s="43">
        <f t="shared" si="40"/>
        <v>7.2072072072072889E-3</v>
      </c>
    </row>
    <row r="450" spans="14:19" ht="19.5" customHeight="1" x14ac:dyDescent="0.25">
      <c r="N450" s="43">
        <f t="shared" si="41"/>
        <v>4.4499999999999496</v>
      </c>
      <c r="O450" s="43">
        <f t="shared" si="36"/>
        <v>1.0685919999999882</v>
      </c>
      <c r="P450" s="43">
        <f t="shared" si="37"/>
        <v>5.0133333333333335E-2</v>
      </c>
      <c r="Q450" s="43">
        <f t="shared" si="38"/>
        <v>7.191011235955138E-3</v>
      </c>
      <c r="R450" s="43">
        <f t="shared" si="39"/>
        <v>1.2927660648908259E-2</v>
      </c>
      <c r="S450" s="43">
        <f t="shared" si="40"/>
        <v>7.191011235955138E-3</v>
      </c>
    </row>
    <row r="451" spans="14:19" ht="19.5" customHeight="1" x14ac:dyDescent="0.25">
      <c r="N451" s="43">
        <f t="shared" si="41"/>
        <v>4.4599999999999493</v>
      </c>
      <c r="O451" s="43">
        <f t="shared" si="36"/>
        <v>1.0709482666666548</v>
      </c>
      <c r="P451" s="43">
        <f t="shared" si="37"/>
        <v>5.0133333333333335E-2</v>
      </c>
      <c r="Q451" s="43">
        <f t="shared" si="38"/>
        <v>7.1748878923767632E-3</v>
      </c>
      <c r="R451" s="43">
        <f t="shared" si="39"/>
        <v>1.2869754067043666E-2</v>
      </c>
      <c r="S451" s="43">
        <f t="shared" si="40"/>
        <v>7.1748878923767632E-3</v>
      </c>
    </row>
    <row r="452" spans="14:19" ht="19.5" customHeight="1" x14ac:dyDescent="0.25">
      <c r="N452" s="43">
        <f t="shared" si="41"/>
        <v>4.4699999999999491</v>
      </c>
      <c r="O452" s="43">
        <f t="shared" si="36"/>
        <v>1.0733045333333213</v>
      </c>
      <c r="P452" s="43">
        <f t="shared" si="37"/>
        <v>5.0133333333333335E-2</v>
      </c>
      <c r="Q452" s="43">
        <f t="shared" si="38"/>
        <v>7.158836689038113E-3</v>
      </c>
      <c r="R452" s="43">
        <f t="shared" si="39"/>
        <v>1.2812235685079543E-2</v>
      </c>
      <c r="S452" s="43">
        <f t="shared" si="40"/>
        <v>7.158836689038113E-3</v>
      </c>
    </row>
    <row r="453" spans="14:19" ht="19.5" customHeight="1" x14ac:dyDescent="0.25">
      <c r="N453" s="43">
        <f t="shared" si="41"/>
        <v>4.4799999999999489</v>
      </c>
      <c r="O453" s="43">
        <f t="shared" si="36"/>
        <v>1.0756607999999879</v>
      </c>
      <c r="P453" s="43">
        <f t="shared" si="37"/>
        <v>5.0133333333333335E-2</v>
      </c>
      <c r="Q453" s="43">
        <f t="shared" si="38"/>
        <v>7.1428571428572242E-3</v>
      </c>
      <c r="R453" s="43">
        <f t="shared" si="39"/>
        <v>1.2755102040816618E-2</v>
      </c>
      <c r="S453" s="43">
        <f t="shared" si="40"/>
        <v>7.1428571428572242E-3</v>
      </c>
    </row>
    <row r="454" spans="14:19" ht="19.5" customHeight="1" x14ac:dyDescent="0.25">
      <c r="N454" s="43">
        <f t="shared" si="41"/>
        <v>4.4899999999999487</v>
      </c>
      <c r="O454" s="43">
        <f t="shared" ref="O454:O505" si="42">+$E$18*(0.4+(0.6*N454/$E$21))</f>
        <v>1.0780170666666546</v>
      </c>
      <c r="P454" s="43">
        <f t="shared" ref="P454:P505" si="43">+$E$18</f>
        <v>5.0133333333333335E-2</v>
      </c>
      <c r="Q454" s="43">
        <f t="shared" ref="Q454:Q505" si="44">+IF(N454&gt;0,$E$19/N454,0)</f>
        <v>7.126948775055761E-3</v>
      </c>
      <c r="R454" s="43">
        <f t="shared" ref="R454:R505" si="45">+IF(N454&gt;0,$E$19*$E$23/(N454*N454),0)</f>
        <v>1.2698349710567203E-2</v>
      </c>
      <c r="S454" s="43">
        <f t="shared" ref="S454:S505" si="46">+IF(N454&lt;$E$21,O454,IF(AND(N454&gt;=$E$21,N454&lt;=$E$22),P454,IF(AND(N454&gt;$E$22,N454&lt;=$E$23),Q454,R454)))</f>
        <v>7.126948775055761E-3</v>
      </c>
    </row>
    <row r="455" spans="14:19" ht="19.5" customHeight="1" x14ac:dyDescent="0.25">
      <c r="N455" s="43">
        <f t="shared" si="41"/>
        <v>4.4999999999999485</v>
      </c>
      <c r="O455" s="43">
        <f t="shared" si="42"/>
        <v>1.0803733333333212</v>
      </c>
      <c r="P455" s="43">
        <f t="shared" si="43"/>
        <v>5.0133333333333335E-2</v>
      </c>
      <c r="Q455" s="43">
        <f t="shared" si="44"/>
        <v>7.111111111111193E-3</v>
      </c>
      <c r="R455" s="43">
        <f t="shared" si="45"/>
        <v>1.2641975308642264E-2</v>
      </c>
      <c r="S455" s="43">
        <f t="shared" si="46"/>
        <v>7.111111111111193E-3</v>
      </c>
    </row>
    <row r="456" spans="14:19" ht="19.5" customHeight="1" x14ac:dyDescent="0.25">
      <c r="N456" s="43">
        <f t="shared" ref="N456:N505" si="47">+N455+0.01</f>
        <v>4.5099999999999483</v>
      </c>
      <c r="O456" s="43">
        <f t="shared" si="42"/>
        <v>1.0827295999999877</v>
      </c>
      <c r="P456" s="43">
        <f t="shared" si="43"/>
        <v>5.0133333333333335E-2</v>
      </c>
      <c r="Q456" s="43">
        <f t="shared" si="44"/>
        <v>7.0953436807096159E-3</v>
      </c>
      <c r="R456" s="43">
        <f t="shared" si="45"/>
        <v>1.2585975486846469E-2</v>
      </c>
      <c r="S456" s="43">
        <f t="shared" si="46"/>
        <v>7.0953436807096159E-3</v>
      </c>
    </row>
    <row r="457" spans="14:19" ht="19.5" customHeight="1" x14ac:dyDescent="0.25">
      <c r="N457" s="43">
        <f t="shared" si="47"/>
        <v>4.5199999999999481</v>
      </c>
      <c r="O457" s="43">
        <f t="shared" si="42"/>
        <v>1.0850858666666543</v>
      </c>
      <c r="P457" s="43">
        <f t="shared" si="43"/>
        <v>5.0133333333333335E-2</v>
      </c>
      <c r="Q457" s="43">
        <f t="shared" si="44"/>
        <v>7.0796460176991965E-3</v>
      </c>
      <c r="R457" s="43">
        <f t="shared" si="45"/>
        <v>1.2530346933981024E-2</v>
      </c>
      <c r="S457" s="43">
        <f t="shared" si="46"/>
        <v>7.0796460176991965E-3</v>
      </c>
    </row>
    <row r="458" spans="14:19" ht="19.5" customHeight="1" x14ac:dyDescent="0.25">
      <c r="N458" s="43">
        <f t="shared" si="47"/>
        <v>4.5299999999999478</v>
      </c>
      <c r="O458" s="43">
        <f t="shared" si="42"/>
        <v>1.0874421333333211</v>
      </c>
      <c r="P458" s="43">
        <f t="shared" si="43"/>
        <v>5.0133333333333335E-2</v>
      </c>
      <c r="Q458" s="43">
        <f t="shared" si="44"/>
        <v>7.0640176600442316E-3</v>
      </c>
      <c r="R458" s="43">
        <f t="shared" si="45"/>
        <v>1.2475086375354194E-2</v>
      </c>
      <c r="S458" s="43">
        <f t="shared" si="46"/>
        <v>7.0640176600442316E-3</v>
      </c>
    </row>
    <row r="459" spans="14:19" ht="19.5" customHeight="1" x14ac:dyDescent="0.25">
      <c r="N459" s="43">
        <f t="shared" si="47"/>
        <v>4.5399999999999476</v>
      </c>
      <c r="O459" s="43">
        <f t="shared" si="42"/>
        <v>1.0897983999999876</v>
      </c>
      <c r="P459" s="43">
        <f t="shared" si="43"/>
        <v>5.0133333333333335E-2</v>
      </c>
      <c r="Q459" s="43">
        <f t="shared" si="44"/>
        <v>7.0484581497798175E-3</v>
      </c>
      <c r="R459" s="43">
        <f t="shared" si="45"/>
        <v>1.2420190572299381E-2</v>
      </c>
      <c r="S459" s="43">
        <f t="shared" si="46"/>
        <v>7.0484581497798175E-3</v>
      </c>
    </row>
    <row r="460" spans="14:19" ht="19.5" customHeight="1" x14ac:dyDescent="0.25">
      <c r="N460" s="43">
        <f t="shared" si="47"/>
        <v>4.5499999999999474</v>
      </c>
      <c r="O460" s="43">
        <f t="shared" si="42"/>
        <v>1.0921546666666542</v>
      </c>
      <c r="P460" s="43">
        <f t="shared" si="43"/>
        <v>5.0133333333333335E-2</v>
      </c>
      <c r="Q460" s="43">
        <f t="shared" si="44"/>
        <v>7.0329670329671145E-3</v>
      </c>
      <c r="R460" s="43">
        <f t="shared" si="45"/>
        <v>1.2365656321700565E-2</v>
      </c>
      <c r="S460" s="43">
        <f t="shared" si="46"/>
        <v>7.0329670329671145E-3</v>
      </c>
    </row>
    <row r="461" spans="14:19" ht="19.5" customHeight="1" x14ac:dyDescent="0.25">
      <c r="N461" s="43">
        <f t="shared" si="47"/>
        <v>4.5599999999999472</v>
      </c>
      <c r="O461" s="43">
        <f t="shared" si="42"/>
        <v>1.0945109333333209</v>
      </c>
      <c r="P461" s="43">
        <f t="shared" si="43"/>
        <v>5.0133333333333335E-2</v>
      </c>
      <c r="Q461" s="43">
        <f t="shared" si="44"/>
        <v>7.0175438596492045E-3</v>
      </c>
      <c r="R461" s="43">
        <f t="shared" si="45"/>
        <v>1.2311480455525062E-2</v>
      </c>
      <c r="S461" s="43">
        <f t="shared" si="46"/>
        <v>7.0175438596492045E-3</v>
      </c>
    </row>
    <row r="462" spans="14:19" ht="19.5" customHeight="1" x14ac:dyDescent="0.25">
      <c r="N462" s="43">
        <f t="shared" si="47"/>
        <v>4.569999999999947</v>
      </c>
      <c r="O462" s="43">
        <f t="shared" si="42"/>
        <v>1.0968671999999875</v>
      </c>
      <c r="P462" s="43">
        <f t="shared" si="43"/>
        <v>5.0133333333333335E-2</v>
      </c>
      <c r="Q462" s="43">
        <f t="shared" si="44"/>
        <v>7.0021881838075208E-3</v>
      </c>
      <c r="R462" s="43">
        <f t="shared" si="45"/>
        <v>1.2257659840363418E-2</v>
      </c>
      <c r="S462" s="43">
        <f t="shared" si="46"/>
        <v>7.0021881838075208E-3</v>
      </c>
    </row>
    <row r="463" spans="14:19" ht="19.5" customHeight="1" x14ac:dyDescent="0.25">
      <c r="N463" s="43">
        <f t="shared" si="47"/>
        <v>4.5799999999999468</v>
      </c>
      <c r="O463" s="43">
        <f t="shared" si="42"/>
        <v>1.0992234666666543</v>
      </c>
      <c r="P463" s="43">
        <f t="shared" si="43"/>
        <v>5.0133333333333335E-2</v>
      </c>
      <c r="Q463" s="43">
        <f t="shared" si="44"/>
        <v>6.986899563318859E-3</v>
      </c>
      <c r="R463" s="43">
        <f t="shared" si="45"/>
        <v>1.2204191376976314E-2</v>
      </c>
      <c r="S463" s="43">
        <f t="shared" si="46"/>
        <v>6.986899563318859E-3</v>
      </c>
    </row>
    <row r="464" spans="14:19" ht="19.5" customHeight="1" x14ac:dyDescent="0.25">
      <c r="N464" s="43">
        <f t="shared" si="47"/>
        <v>4.5899999999999466</v>
      </c>
      <c r="O464" s="43">
        <f t="shared" si="42"/>
        <v>1.1015797333333208</v>
      </c>
      <c r="P464" s="43">
        <f t="shared" si="43"/>
        <v>5.0133333333333335E-2</v>
      </c>
      <c r="Q464" s="43">
        <f t="shared" si="44"/>
        <v>6.9716775599129354E-3</v>
      </c>
      <c r="R464" s="43">
        <f t="shared" si="45"/>
        <v>1.2151071999848394E-2</v>
      </c>
      <c r="S464" s="43">
        <f t="shared" si="46"/>
        <v>6.9716775599129354E-3</v>
      </c>
    </row>
    <row r="465" spans="14:19" ht="19.5" customHeight="1" x14ac:dyDescent="0.25">
      <c r="N465" s="43">
        <f t="shared" si="47"/>
        <v>4.5999999999999464</v>
      </c>
      <c r="O465" s="43">
        <f t="shared" si="42"/>
        <v>1.1039359999999874</v>
      </c>
      <c r="P465" s="43">
        <f t="shared" si="43"/>
        <v>5.0133333333333335E-2</v>
      </c>
      <c r="Q465" s="43">
        <f t="shared" si="44"/>
        <v>6.9565217391305157E-3</v>
      </c>
      <c r="R465" s="43">
        <f t="shared" si="45"/>
        <v>1.2098298676748864E-2</v>
      </c>
      <c r="S465" s="43">
        <f t="shared" si="46"/>
        <v>6.9565217391305157E-3</v>
      </c>
    </row>
    <row r="466" spans="14:19" ht="19.5" customHeight="1" x14ac:dyDescent="0.25">
      <c r="N466" s="43">
        <f t="shared" si="47"/>
        <v>4.6099999999999461</v>
      </c>
      <c r="O466" s="43">
        <f t="shared" si="42"/>
        <v>1.1062922666666541</v>
      </c>
      <c r="P466" s="43">
        <f t="shared" si="43"/>
        <v>5.0133333333333335E-2</v>
      </c>
      <c r="Q466" s="43">
        <f t="shared" si="44"/>
        <v>6.9414316702820769E-3</v>
      </c>
      <c r="R466" s="43">
        <f t="shared" si="45"/>
        <v>1.2045868408298755E-2</v>
      </c>
      <c r="S466" s="43">
        <f t="shared" si="46"/>
        <v>6.9414316702820769E-3</v>
      </c>
    </row>
    <row r="467" spans="14:19" ht="19.5" customHeight="1" x14ac:dyDescent="0.25">
      <c r="N467" s="43">
        <f t="shared" si="47"/>
        <v>4.6199999999999459</v>
      </c>
      <c r="O467" s="43">
        <f t="shared" si="42"/>
        <v>1.1086485333333207</v>
      </c>
      <c r="P467" s="43">
        <f t="shared" si="43"/>
        <v>5.0133333333333335E-2</v>
      </c>
      <c r="Q467" s="43">
        <f t="shared" si="44"/>
        <v>6.9264069264070079E-3</v>
      </c>
      <c r="R467" s="43">
        <f t="shared" si="45"/>
        <v>1.1993778227544744E-2</v>
      </c>
      <c r="S467" s="43">
        <f t="shared" si="46"/>
        <v>6.9264069264070079E-3</v>
      </c>
    </row>
    <row r="468" spans="14:19" ht="19.5" customHeight="1" x14ac:dyDescent="0.25">
      <c r="N468" s="43">
        <f t="shared" si="47"/>
        <v>4.6299999999999457</v>
      </c>
      <c r="O468" s="43">
        <f t="shared" si="42"/>
        <v>1.111004799999987</v>
      </c>
      <c r="P468" s="43">
        <f t="shared" si="43"/>
        <v>5.0133333333333335E-2</v>
      </c>
      <c r="Q468" s="43">
        <f t="shared" si="44"/>
        <v>6.9114470842333428E-3</v>
      </c>
      <c r="R468" s="43">
        <f t="shared" si="45"/>
        <v>1.1942025199539392E-2</v>
      </c>
      <c r="S468" s="43">
        <f t="shared" si="46"/>
        <v>6.9114470842333428E-3</v>
      </c>
    </row>
    <row r="469" spans="14:19" ht="19.5" customHeight="1" x14ac:dyDescent="0.25">
      <c r="N469" s="43">
        <f t="shared" si="47"/>
        <v>4.6399999999999455</v>
      </c>
      <c r="O469" s="43">
        <f t="shared" si="42"/>
        <v>1.113361066666654</v>
      </c>
      <c r="P469" s="43">
        <f t="shared" si="43"/>
        <v>5.0133333333333335E-2</v>
      </c>
      <c r="Q469" s="43">
        <f t="shared" si="44"/>
        <v>6.8965517241380125E-3</v>
      </c>
      <c r="R469" s="43">
        <f t="shared" si="45"/>
        <v>1.1890606420927747E-2</v>
      </c>
      <c r="S469" s="43">
        <f t="shared" si="46"/>
        <v>6.8965517241380125E-3</v>
      </c>
    </row>
    <row r="470" spans="14:19" ht="19.5" customHeight="1" x14ac:dyDescent="0.25">
      <c r="N470" s="43">
        <f t="shared" si="47"/>
        <v>4.6499999999999453</v>
      </c>
      <c r="O470" s="43">
        <f t="shared" si="42"/>
        <v>1.1157173333333206</v>
      </c>
      <c r="P470" s="43">
        <f t="shared" si="43"/>
        <v>5.0133333333333335E-2</v>
      </c>
      <c r="Q470" s="43">
        <f t="shared" si="44"/>
        <v>6.8817204301076084E-3</v>
      </c>
      <c r="R470" s="43">
        <f t="shared" si="45"/>
        <v>1.1839519019540111E-2</v>
      </c>
      <c r="S470" s="43">
        <f t="shared" si="46"/>
        <v>6.8817204301076084E-3</v>
      </c>
    </row>
    <row r="471" spans="14:19" ht="19.5" customHeight="1" x14ac:dyDescent="0.25">
      <c r="N471" s="43">
        <f t="shared" si="47"/>
        <v>4.6599999999999451</v>
      </c>
      <c r="O471" s="43">
        <f t="shared" si="42"/>
        <v>1.1180735999999871</v>
      </c>
      <c r="P471" s="43">
        <f t="shared" si="43"/>
        <v>5.0133333333333335E-2</v>
      </c>
      <c r="Q471" s="43">
        <f t="shared" si="44"/>
        <v>6.866952789699652E-3</v>
      </c>
      <c r="R471" s="43">
        <f t="shared" si="45"/>
        <v>1.1788760153990958E-2</v>
      </c>
      <c r="S471" s="43">
        <f t="shared" si="46"/>
        <v>6.866952789699652E-3</v>
      </c>
    </row>
    <row r="472" spans="14:19" ht="19.5" customHeight="1" x14ac:dyDescent="0.25">
      <c r="N472" s="43">
        <f t="shared" si="47"/>
        <v>4.6699999999999449</v>
      </c>
      <c r="O472" s="43">
        <f t="shared" si="42"/>
        <v>1.1204298666666537</v>
      </c>
      <c r="P472" s="43">
        <f t="shared" si="43"/>
        <v>5.0133333333333335E-2</v>
      </c>
      <c r="Q472" s="43">
        <f t="shared" si="44"/>
        <v>6.8522483940043639E-3</v>
      </c>
      <c r="R472" s="43">
        <f t="shared" si="45"/>
        <v>1.1738327013283844E-2</v>
      </c>
      <c r="S472" s="43">
        <f t="shared" si="46"/>
        <v>6.8522483940043639E-3</v>
      </c>
    </row>
    <row r="473" spans="14:19" ht="19.5" customHeight="1" x14ac:dyDescent="0.25">
      <c r="N473" s="43">
        <f t="shared" si="47"/>
        <v>4.6799999999999446</v>
      </c>
      <c r="O473" s="43">
        <f t="shared" si="42"/>
        <v>1.1227861333333202</v>
      </c>
      <c r="P473" s="43">
        <f t="shared" si="43"/>
        <v>5.0133333333333335E-2</v>
      </c>
      <c r="Q473" s="43">
        <f t="shared" si="44"/>
        <v>6.8376068376069183E-3</v>
      </c>
      <c r="R473" s="43">
        <f t="shared" si="45"/>
        <v>1.1688216816422221E-2</v>
      </c>
      <c r="S473" s="43">
        <f t="shared" si="46"/>
        <v>6.8376068376069183E-3</v>
      </c>
    </row>
    <row r="474" spans="14:19" ht="19.5" customHeight="1" x14ac:dyDescent="0.25">
      <c r="N474" s="43">
        <f t="shared" si="47"/>
        <v>4.6899999999999444</v>
      </c>
      <c r="O474" s="43">
        <f t="shared" si="42"/>
        <v>1.125142399999987</v>
      </c>
      <c r="P474" s="43">
        <f t="shared" si="43"/>
        <v>5.0133333333333335E-2</v>
      </c>
      <c r="Q474" s="43">
        <f t="shared" si="44"/>
        <v>6.8230277185501878E-3</v>
      </c>
      <c r="R474" s="43">
        <f t="shared" si="45"/>
        <v>1.1638426812026044E-2</v>
      </c>
      <c r="S474" s="43">
        <f t="shared" si="46"/>
        <v>6.8230277185501878E-3</v>
      </c>
    </row>
    <row r="475" spans="14:19" ht="19.5" customHeight="1" x14ac:dyDescent="0.25">
      <c r="N475" s="43">
        <f t="shared" si="47"/>
        <v>4.6999999999999442</v>
      </c>
      <c r="O475" s="43">
        <f t="shared" si="42"/>
        <v>1.1274986666666535</v>
      </c>
      <c r="P475" s="43">
        <f t="shared" si="43"/>
        <v>5.0133333333333335E-2</v>
      </c>
      <c r="Q475" s="43">
        <f t="shared" si="44"/>
        <v>6.8085106382979529E-3</v>
      </c>
      <c r="R475" s="43">
        <f t="shared" si="45"/>
        <v>1.1588954277954101E-2</v>
      </c>
      <c r="S475" s="43">
        <f t="shared" si="46"/>
        <v>6.8085106382979529E-3</v>
      </c>
    </row>
    <row r="476" spans="14:19" ht="19.5" customHeight="1" x14ac:dyDescent="0.25">
      <c r="N476" s="43">
        <f t="shared" si="47"/>
        <v>4.709999999999944</v>
      </c>
      <c r="O476" s="43">
        <f t="shared" si="42"/>
        <v>1.1298549333333201</v>
      </c>
      <c r="P476" s="43">
        <f t="shared" si="43"/>
        <v>5.0133333333333335E-2</v>
      </c>
      <c r="Q476" s="43">
        <f t="shared" si="44"/>
        <v>6.7940552016985947E-3</v>
      </c>
      <c r="R476" s="43">
        <f t="shared" si="45"/>
        <v>1.1539796520931933E-2</v>
      </c>
      <c r="S476" s="43">
        <f t="shared" si="46"/>
        <v>6.7940552016985947E-3</v>
      </c>
    </row>
    <row r="477" spans="14:19" ht="19.5" customHeight="1" x14ac:dyDescent="0.25">
      <c r="N477" s="43">
        <f t="shared" si="47"/>
        <v>4.7199999999999438</v>
      </c>
      <c r="O477" s="43">
        <f t="shared" si="42"/>
        <v>1.1322111999999867</v>
      </c>
      <c r="P477" s="43">
        <f t="shared" si="43"/>
        <v>5.0133333333333335E-2</v>
      </c>
      <c r="Q477" s="43">
        <f t="shared" si="44"/>
        <v>6.779661016949233E-3</v>
      </c>
      <c r="R477" s="43">
        <f t="shared" si="45"/>
        <v>1.1490950876185279E-2</v>
      </c>
      <c r="S477" s="43">
        <f t="shared" si="46"/>
        <v>6.779661016949233E-3</v>
      </c>
    </row>
    <row r="478" spans="14:19" ht="19.5" customHeight="1" x14ac:dyDescent="0.25">
      <c r="N478" s="43">
        <f t="shared" si="47"/>
        <v>4.7299999999999436</v>
      </c>
      <c r="O478" s="43">
        <f t="shared" si="42"/>
        <v>1.1345674666666534</v>
      </c>
      <c r="P478" s="43">
        <f t="shared" si="43"/>
        <v>5.0133333333333335E-2</v>
      </c>
      <c r="Q478" s="43">
        <f t="shared" si="44"/>
        <v>6.7653276955603348E-3</v>
      </c>
      <c r="R478" s="43">
        <f t="shared" si="45"/>
        <v>1.1442414707078926E-2</v>
      </c>
      <c r="S478" s="43">
        <f t="shared" si="46"/>
        <v>6.7653276955603348E-3</v>
      </c>
    </row>
    <row r="479" spans="14:19" ht="19.5" customHeight="1" x14ac:dyDescent="0.25">
      <c r="N479" s="43">
        <f t="shared" si="47"/>
        <v>4.7399999999999434</v>
      </c>
      <c r="O479" s="43">
        <f t="shared" si="42"/>
        <v>1.13692373333332</v>
      </c>
      <c r="P479" s="43">
        <f t="shared" si="43"/>
        <v>5.0133333333333335E-2</v>
      </c>
      <c r="Q479" s="43">
        <f t="shared" si="44"/>
        <v>6.7510548523207559E-3</v>
      </c>
      <c r="R479" s="43">
        <f t="shared" si="45"/>
        <v>1.1394185404760905E-2</v>
      </c>
      <c r="S479" s="43">
        <f t="shared" si="46"/>
        <v>6.7510548523207559E-3</v>
      </c>
    </row>
    <row r="480" spans="14:19" ht="19.5" customHeight="1" x14ac:dyDescent="0.25">
      <c r="N480" s="43">
        <f t="shared" si="47"/>
        <v>4.7499999999999432</v>
      </c>
      <c r="O480" s="43">
        <f t="shared" si="42"/>
        <v>1.1392799999999865</v>
      </c>
      <c r="P480" s="43">
        <f t="shared" si="43"/>
        <v>5.0133333333333335E-2</v>
      </c>
      <c r="Q480" s="43">
        <f t="shared" si="44"/>
        <v>6.7368421052632389E-3</v>
      </c>
      <c r="R480" s="43">
        <f t="shared" si="45"/>
        <v>1.1346260387811906E-2</v>
      </c>
      <c r="S480" s="43">
        <f t="shared" si="46"/>
        <v>6.7368421052632389E-3</v>
      </c>
    </row>
    <row r="481" spans="14:19" ht="19.5" customHeight="1" x14ac:dyDescent="0.25">
      <c r="N481" s="43">
        <f t="shared" si="47"/>
        <v>4.7599999999999429</v>
      </c>
      <c r="O481" s="43">
        <f t="shared" si="42"/>
        <v>1.1416362666666533</v>
      </c>
      <c r="P481" s="43">
        <f t="shared" si="43"/>
        <v>5.0133333333333335E-2</v>
      </c>
      <c r="Q481" s="43">
        <f t="shared" si="44"/>
        <v>6.7226890756303332E-3</v>
      </c>
      <c r="R481" s="43">
        <f t="shared" si="45"/>
        <v>1.1298637101899855E-2</v>
      </c>
      <c r="S481" s="43">
        <f t="shared" si="46"/>
        <v>6.7226890756303332E-3</v>
      </c>
    </row>
    <row r="482" spans="14:19" ht="19.5" customHeight="1" x14ac:dyDescent="0.25">
      <c r="N482" s="43">
        <f t="shared" si="47"/>
        <v>4.7699999999999427</v>
      </c>
      <c r="O482" s="43">
        <f t="shared" si="42"/>
        <v>1.1439925333333198</v>
      </c>
      <c r="P482" s="43">
        <f t="shared" si="43"/>
        <v>5.0133333333333335E-2</v>
      </c>
      <c r="Q482" s="43">
        <f t="shared" si="44"/>
        <v>6.7085953878407512E-3</v>
      </c>
      <c r="R482" s="43">
        <f t="shared" si="45"/>
        <v>1.1251313019439551E-2</v>
      </c>
      <c r="S482" s="43">
        <f t="shared" si="46"/>
        <v>6.7085953878407512E-3</v>
      </c>
    </row>
    <row r="483" spans="14:19" ht="19.5" customHeight="1" x14ac:dyDescent="0.25">
      <c r="N483" s="43">
        <f t="shared" si="47"/>
        <v>4.7799999999999425</v>
      </c>
      <c r="O483" s="43">
        <f t="shared" si="42"/>
        <v>1.1463487999999864</v>
      </c>
      <c r="P483" s="43">
        <f t="shared" si="43"/>
        <v>5.0133333333333335E-2</v>
      </c>
      <c r="Q483" s="43">
        <f t="shared" si="44"/>
        <v>6.6945606694561472E-3</v>
      </c>
      <c r="R483" s="43">
        <f t="shared" si="45"/>
        <v>1.1204285639257286E-2</v>
      </c>
      <c r="S483" s="43">
        <f t="shared" si="46"/>
        <v>6.6945606694561472E-3</v>
      </c>
    </row>
    <row r="484" spans="14:19" ht="19.5" customHeight="1" x14ac:dyDescent="0.25">
      <c r="N484" s="43">
        <f t="shared" si="47"/>
        <v>4.7899999999999423</v>
      </c>
      <c r="O484" s="43">
        <f t="shared" si="42"/>
        <v>1.1487050666666532</v>
      </c>
      <c r="P484" s="43">
        <f t="shared" si="43"/>
        <v>5.0133333333333335E-2</v>
      </c>
      <c r="Q484" s="43">
        <f t="shared" si="44"/>
        <v>6.6805845511483065E-3</v>
      </c>
      <c r="R484" s="43">
        <f t="shared" si="45"/>
        <v>1.1157552486260353E-2</v>
      </c>
      <c r="S484" s="43">
        <f t="shared" si="46"/>
        <v>6.6805845511483065E-3</v>
      </c>
    </row>
    <row r="485" spans="14:19" ht="19.5" customHeight="1" x14ac:dyDescent="0.25">
      <c r="N485" s="43">
        <f t="shared" si="47"/>
        <v>4.7999999999999421</v>
      </c>
      <c r="O485" s="43">
        <f t="shared" si="42"/>
        <v>1.1510613333333197</v>
      </c>
      <c r="P485" s="43">
        <f t="shared" si="43"/>
        <v>5.0133333333333335E-2</v>
      </c>
      <c r="Q485" s="43">
        <f t="shared" si="44"/>
        <v>6.6666666666667469E-3</v>
      </c>
      <c r="R485" s="43">
        <f t="shared" si="45"/>
        <v>1.1111111111111379E-2</v>
      </c>
      <c r="S485" s="43">
        <f t="shared" si="46"/>
        <v>6.6666666666667469E-3</v>
      </c>
    </row>
    <row r="486" spans="14:19" ht="19.5" customHeight="1" x14ac:dyDescent="0.25">
      <c r="N486" s="43">
        <f t="shared" si="47"/>
        <v>4.8099999999999419</v>
      </c>
      <c r="O486" s="43">
        <f t="shared" si="42"/>
        <v>1.1534175999999865</v>
      </c>
      <c r="P486" s="43">
        <f t="shared" si="43"/>
        <v>5.0133333333333335E-2</v>
      </c>
      <c r="Q486" s="43">
        <f t="shared" si="44"/>
        <v>6.652806652806733E-3</v>
      </c>
      <c r="R486" s="43">
        <f t="shared" si="45"/>
        <v>1.1064959089907383E-2</v>
      </c>
      <c r="S486" s="43">
        <f t="shared" si="46"/>
        <v>6.652806652806733E-3</v>
      </c>
    </row>
    <row r="487" spans="14:19" ht="19.5" customHeight="1" x14ac:dyDescent="0.25">
      <c r="N487" s="43">
        <f t="shared" si="47"/>
        <v>4.8199999999999417</v>
      </c>
      <c r="O487" s="43">
        <f t="shared" si="42"/>
        <v>1.1557738666666528</v>
      </c>
      <c r="P487" s="43">
        <f t="shared" si="43"/>
        <v>5.0133333333333335E-2</v>
      </c>
      <c r="Q487" s="43">
        <f t="shared" si="44"/>
        <v>6.6390041493776739E-3</v>
      </c>
      <c r="R487" s="43">
        <f t="shared" si="45"/>
        <v>1.1019094023863493E-2</v>
      </c>
      <c r="S487" s="43">
        <f t="shared" si="46"/>
        <v>6.6390041493776739E-3</v>
      </c>
    </row>
    <row r="488" spans="14:19" ht="19.5" customHeight="1" x14ac:dyDescent="0.25">
      <c r="N488" s="43">
        <f t="shared" si="47"/>
        <v>4.8299999999999415</v>
      </c>
      <c r="O488" s="43">
        <f t="shared" si="42"/>
        <v>1.1581301333333194</v>
      </c>
      <c r="P488" s="43">
        <f t="shared" si="43"/>
        <v>5.0133333333333335E-2</v>
      </c>
      <c r="Q488" s="43">
        <f t="shared" si="44"/>
        <v>6.6252587991719233E-3</v>
      </c>
      <c r="R488" s="43">
        <f t="shared" si="45"/>
        <v>1.0973513539001247E-2</v>
      </c>
      <c r="S488" s="43">
        <f t="shared" si="46"/>
        <v>6.6252587991719233E-3</v>
      </c>
    </row>
    <row r="489" spans="14:19" ht="19.5" customHeight="1" x14ac:dyDescent="0.25">
      <c r="N489" s="43">
        <f t="shared" si="47"/>
        <v>4.8399999999999412</v>
      </c>
      <c r="O489" s="43">
        <f t="shared" si="42"/>
        <v>1.1604863999999864</v>
      </c>
      <c r="P489" s="43">
        <f t="shared" si="43"/>
        <v>5.0133333333333335E-2</v>
      </c>
      <c r="Q489" s="43">
        <f t="shared" si="44"/>
        <v>6.6115702479339648E-3</v>
      </c>
      <c r="R489" s="43">
        <f t="shared" si="45"/>
        <v>1.0928215285841397E-2</v>
      </c>
      <c r="S489" s="43">
        <f t="shared" si="46"/>
        <v>6.6115702479339648E-3</v>
      </c>
    </row>
    <row r="490" spans="14:19" ht="19.5" customHeight="1" x14ac:dyDescent="0.25">
      <c r="N490" s="43">
        <f t="shared" si="47"/>
        <v>4.849999999999941</v>
      </c>
      <c r="O490" s="43">
        <f t="shared" si="42"/>
        <v>1.1628426666666529</v>
      </c>
      <c r="P490" s="43">
        <f t="shared" si="43"/>
        <v>5.0133333333333335E-2</v>
      </c>
      <c r="Q490" s="43">
        <f t="shared" si="44"/>
        <v>6.597938144329977E-3</v>
      </c>
      <c r="R490" s="43">
        <f t="shared" si="45"/>
        <v>1.0883196939101126E-2</v>
      </c>
      <c r="S490" s="43">
        <f t="shared" si="46"/>
        <v>6.597938144329977E-3</v>
      </c>
    </row>
    <row r="491" spans="14:19" ht="19.5" customHeight="1" x14ac:dyDescent="0.25">
      <c r="N491" s="43">
        <f t="shared" si="47"/>
        <v>4.8599999999999408</v>
      </c>
      <c r="O491" s="43">
        <f t="shared" si="42"/>
        <v>1.1651989333333193</v>
      </c>
      <c r="P491" s="43">
        <f t="shared" si="43"/>
        <v>5.0133333333333335E-2</v>
      </c>
      <c r="Q491" s="43">
        <f t="shared" si="44"/>
        <v>6.584362139917776E-3</v>
      </c>
      <c r="R491" s="43">
        <f t="shared" si="45"/>
        <v>1.0838456197395646E-2</v>
      </c>
      <c r="S491" s="43">
        <f t="shared" si="46"/>
        <v>6.584362139917776E-3</v>
      </c>
    </row>
    <row r="492" spans="14:19" ht="19.5" customHeight="1" x14ac:dyDescent="0.25">
      <c r="N492" s="43">
        <f t="shared" si="47"/>
        <v>4.8699999999999406</v>
      </c>
      <c r="O492" s="43">
        <f t="shared" si="42"/>
        <v>1.167555199999986</v>
      </c>
      <c r="P492" s="43">
        <f t="shared" si="43"/>
        <v>5.0133333333333335E-2</v>
      </c>
      <c r="Q492" s="43">
        <f t="shared" si="44"/>
        <v>6.5708418891171237E-3</v>
      </c>
      <c r="R492" s="43">
        <f t="shared" si="45"/>
        <v>1.0793990782944072E-2</v>
      </c>
      <c r="S492" s="43">
        <f t="shared" si="46"/>
        <v>6.5708418891171237E-3</v>
      </c>
    </row>
    <row r="493" spans="14:19" ht="19.5" customHeight="1" x14ac:dyDescent="0.25">
      <c r="N493" s="43">
        <f t="shared" si="47"/>
        <v>4.8799999999999404</v>
      </c>
      <c r="O493" s="43">
        <f t="shared" si="42"/>
        <v>1.1699114666666526</v>
      </c>
      <c r="P493" s="43">
        <f t="shared" si="43"/>
        <v>5.0133333333333335E-2</v>
      </c>
      <c r="Q493" s="43">
        <f t="shared" si="44"/>
        <v>6.5573770491804085E-3</v>
      </c>
      <c r="R493" s="43">
        <f t="shared" si="45"/>
        <v>1.074979844127949E-2</v>
      </c>
      <c r="S493" s="43">
        <f t="shared" si="46"/>
        <v>6.5573770491804085E-3</v>
      </c>
    </row>
    <row r="494" spans="14:19" ht="19.5" customHeight="1" x14ac:dyDescent="0.25">
      <c r="N494" s="43">
        <f t="shared" si="47"/>
        <v>4.8899999999999402</v>
      </c>
      <c r="O494" s="43">
        <f t="shared" si="42"/>
        <v>1.1722677333333194</v>
      </c>
      <c r="P494" s="43">
        <f t="shared" si="43"/>
        <v>5.0133333333333335E-2</v>
      </c>
      <c r="Q494" s="43">
        <f t="shared" si="44"/>
        <v>6.5439672801636791E-3</v>
      </c>
      <c r="R494" s="43">
        <f t="shared" si="45"/>
        <v>1.0705876940963205E-2</v>
      </c>
      <c r="S494" s="43">
        <f t="shared" si="46"/>
        <v>6.5439672801636791E-3</v>
      </c>
    </row>
    <row r="495" spans="14:19" ht="19.5" customHeight="1" x14ac:dyDescent="0.25">
      <c r="N495" s="43">
        <f t="shared" si="47"/>
        <v>4.89999999999994</v>
      </c>
      <c r="O495" s="43">
        <f t="shared" si="42"/>
        <v>1.1746239999999859</v>
      </c>
      <c r="P495" s="43">
        <f t="shared" si="43"/>
        <v>5.0133333333333335E-2</v>
      </c>
      <c r="Q495" s="43">
        <f t="shared" si="44"/>
        <v>6.5306122448980392E-3</v>
      </c>
      <c r="R495" s="43">
        <f t="shared" si="45"/>
        <v>1.0662224073303053E-2</v>
      </c>
      <c r="S495" s="43">
        <f t="shared" si="46"/>
        <v>6.5306122448980392E-3</v>
      </c>
    </row>
    <row r="496" spans="14:19" ht="19.5" customHeight="1" x14ac:dyDescent="0.25">
      <c r="N496" s="43">
        <f t="shared" si="47"/>
        <v>4.9099999999999397</v>
      </c>
      <c r="O496" s="43">
        <f t="shared" si="42"/>
        <v>1.1769802666666525</v>
      </c>
      <c r="P496" s="43">
        <f t="shared" si="43"/>
        <v>5.0133333333333335E-2</v>
      </c>
      <c r="Q496" s="43">
        <f t="shared" si="44"/>
        <v>6.5173116089613835E-3</v>
      </c>
      <c r="R496" s="43">
        <f t="shared" si="45"/>
        <v>1.0618837652075705E-2</v>
      </c>
      <c r="S496" s="43">
        <f t="shared" si="46"/>
        <v>6.5173116089613835E-3</v>
      </c>
    </row>
    <row r="497" spans="14:19" ht="19.5" customHeight="1" x14ac:dyDescent="0.25">
      <c r="N497" s="43">
        <f t="shared" si="47"/>
        <v>4.9199999999999395</v>
      </c>
      <c r="O497" s="43">
        <f t="shared" si="42"/>
        <v>1.179336533333319</v>
      </c>
      <c r="P497" s="43">
        <f t="shared" si="43"/>
        <v>5.0133333333333335E-2</v>
      </c>
      <c r="Q497" s="43">
        <f t="shared" si="44"/>
        <v>6.5040650406504863E-3</v>
      </c>
      <c r="R497" s="43">
        <f t="shared" si="45"/>
        <v>1.0575715513252953E-2</v>
      </c>
      <c r="S497" s="43">
        <f t="shared" si="46"/>
        <v>6.5040650406504863E-3</v>
      </c>
    </row>
    <row r="498" spans="14:19" ht="19.5" customHeight="1" x14ac:dyDescent="0.25">
      <c r="N498" s="43">
        <f t="shared" si="47"/>
        <v>4.9299999999999393</v>
      </c>
      <c r="O498" s="43">
        <f t="shared" si="42"/>
        <v>1.1816927999999858</v>
      </c>
      <c r="P498" s="43">
        <f t="shared" si="43"/>
        <v>5.0133333333333335E-2</v>
      </c>
      <c r="Q498" s="43">
        <f t="shared" si="44"/>
        <v>6.4908722109534266E-3</v>
      </c>
      <c r="R498" s="43">
        <f t="shared" si="45"/>
        <v>1.0532855514731857E-2</v>
      </c>
      <c r="S498" s="43">
        <f t="shared" si="46"/>
        <v>6.4908722109534266E-3</v>
      </c>
    </row>
    <row r="499" spans="14:19" ht="19.5" customHeight="1" x14ac:dyDescent="0.25">
      <c r="N499" s="43">
        <f t="shared" si="47"/>
        <v>4.9399999999999391</v>
      </c>
      <c r="O499" s="43">
        <f t="shared" si="42"/>
        <v>1.1840490666666523</v>
      </c>
      <c r="P499" s="43">
        <f t="shared" si="43"/>
        <v>5.0133333333333335E-2</v>
      </c>
      <c r="Q499" s="43">
        <f t="shared" si="44"/>
        <v>6.4777327935223476E-3</v>
      </c>
      <c r="R499" s="43">
        <f t="shared" si="45"/>
        <v>1.0490255536068709E-2</v>
      </c>
      <c r="S499" s="43">
        <f t="shared" si="46"/>
        <v>6.4777327935223476E-3</v>
      </c>
    </row>
    <row r="500" spans="14:19" ht="19.5" customHeight="1" x14ac:dyDescent="0.25">
      <c r="N500" s="43">
        <f t="shared" si="47"/>
        <v>4.9499999999999389</v>
      </c>
      <c r="O500" s="43">
        <f t="shared" si="42"/>
        <v>1.1864053333333191</v>
      </c>
      <c r="P500" s="43">
        <f t="shared" si="43"/>
        <v>5.0133333333333335E-2</v>
      </c>
      <c r="Q500" s="43">
        <f t="shared" si="44"/>
        <v>6.4646464646465444E-3</v>
      </c>
      <c r="R500" s="43">
        <f t="shared" si="45"/>
        <v>1.0447913478216768E-2</v>
      </c>
      <c r="S500" s="43">
        <f t="shared" si="46"/>
        <v>6.4646464646465444E-3</v>
      </c>
    </row>
    <row r="501" spans="14:19" ht="19.5" customHeight="1" x14ac:dyDescent="0.25">
      <c r="N501" s="43">
        <f t="shared" si="47"/>
        <v>4.9599999999999387</v>
      </c>
      <c r="O501" s="43">
        <f t="shared" si="42"/>
        <v>1.1887615999999857</v>
      </c>
      <c r="P501" s="43">
        <f t="shared" si="43"/>
        <v>5.0133333333333335E-2</v>
      </c>
      <c r="Q501" s="43">
        <f t="shared" si="44"/>
        <v>6.4516129032258862E-3</v>
      </c>
      <c r="R501" s="43">
        <f t="shared" si="45"/>
        <v>1.0405827263267688E-2</v>
      </c>
      <c r="S501" s="43">
        <f t="shared" si="46"/>
        <v>6.4516129032258862E-3</v>
      </c>
    </row>
    <row r="502" spans="14:19" ht="19.5" customHeight="1" x14ac:dyDescent="0.25">
      <c r="N502" s="43">
        <f t="shared" si="47"/>
        <v>4.9699999999999385</v>
      </c>
      <c r="O502" s="43">
        <f t="shared" si="42"/>
        <v>1.1911178666666522</v>
      </c>
      <c r="P502" s="43">
        <f t="shared" si="43"/>
        <v>5.0133333333333335E-2</v>
      </c>
      <c r="Q502" s="43">
        <f t="shared" si="44"/>
        <v>6.4386317907445464E-3</v>
      </c>
      <c r="R502" s="43">
        <f t="shared" si="45"/>
        <v>1.0363994834196581E-2</v>
      </c>
      <c r="S502" s="43">
        <f t="shared" si="46"/>
        <v>6.4386317907445464E-3</v>
      </c>
    </row>
    <row r="503" spans="14:19" ht="19.5" customHeight="1" x14ac:dyDescent="0.25">
      <c r="N503" s="43">
        <f t="shared" si="47"/>
        <v>4.9799999999999383</v>
      </c>
      <c r="O503" s="43">
        <f t="shared" si="42"/>
        <v>1.1934741333333188</v>
      </c>
      <c r="P503" s="43">
        <f t="shared" si="43"/>
        <v>5.0133333333333335E-2</v>
      </c>
      <c r="Q503" s="43">
        <f t="shared" si="44"/>
        <v>6.42570281124506E-3</v>
      </c>
      <c r="R503" s="43">
        <f t="shared" si="45"/>
        <v>1.0322414154610665E-2</v>
      </c>
      <c r="S503" s="43">
        <f t="shared" si="46"/>
        <v>6.42570281124506E-3</v>
      </c>
    </row>
    <row r="504" spans="14:19" ht="19.5" customHeight="1" x14ac:dyDescent="0.25">
      <c r="N504" s="43">
        <f t="shared" si="47"/>
        <v>4.989999999999938</v>
      </c>
      <c r="O504" s="43">
        <f t="shared" si="42"/>
        <v>1.1958303999999855</v>
      </c>
      <c r="P504" s="43">
        <f t="shared" si="43"/>
        <v>5.0133333333333335E-2</v>
      </c>
      <c r="Q504" s="43">
        <f t="shared" si="44"/>
        <v>6.412825651302685E-3</v>
      </c>
      <c r="R504" s="43">
        <f t="shared" si="45"/>
        <v>1.0281083208501426E-2</v>
      </c>
      <c r="S504" s="43">
        <f t="shared" si="46"/>
        <v>6.412825651302685E-3</v>
      </c>
    </row>
    <row r="505" spans="14:19" ht="19.5" customHeight="1" x14ac:dyDescent="0.25">
      <c r="N505" s="43">
        <f t="shared" si="47"/>
        <v>4.9999999999999378</v>
      </c>
      <c r="O505" s="43">
        <f t="shared" si="42"/>
        <v>1.1981866666666521</v>
      </c>
      <c r="P505" s="43">
        <f t="shared" si="43"/>
        <v>5.0133333333333335E-2</v>
      </c>
      <c r="Q505" s="43">
        <f t="shared" si="44"/>
        <v>6.4000000000000801E-3</v>
      </c>
      <c r="R505" s="43">
        <f t="shared" si="45"/>
        <v>1.0240000000000254E-2</v>
      </c>
      <c r="S505" s="43">
        <f t="shared" si="46"/>
        <v>6.4000000000000801E-3</v>
      </c>
    </row>
  </sheetData>
  <sheetProtection algorithmName="SHA-512" hashValue="OvqHSHnx2caGMcEX6XEULxVxmZedPNqmSUEOjJFfisAn9l65Qqp7TRLbXMr3FBBYbB6D+8eThWqargR0xwE33w==" saltValue="EFs1doPQVjUteG8f2na+Vw==" spinCount="100000" sheet="1" objects="1" scenarios="1"/>
  <dataValidations count="7">
    <dataValidation type="decimal" operator="greaterThan" allowBlank="1" showInputMessage="1" showErrorMessage="1" errorTitle="Error en la entrada de datos" error="Los valores deben ser mayores a cero" sqref="E11">
      <formula1>0</formula1>
    </dataValidation>
    <dataValidation type="list" allowBlank="1" showInputMessage="1" showErrorMessage="1" promptTitle="Site Class" prompt="Ver Tabla 20.3-1" sqref="E4">
      <formula1>SiteClass</formula1>
    </dataValidation>
    <dataValidation type="decimal" operator="greaterThan" allowBlank="1" showInputMessage="1" showErrorMessage="1" errorTitle="Error en la entrada de datos" error="Los valores deben ser mayores a cero" promptTitle="Mapped Acceleration Parameters" prompt="Ver sección 11.4.2 ó Estudio de Suelos." sqref="E9:E10">
      <formula1>0</formula1>
    </dataValidation>
    <dataValidation type="decimal" operator="greaterThan" allowBlank="1" showInputMessage="1" showErrorMessage="1" errorTitle="Error en la entrada de datos" error="Los valores deben ser mayores a cero" promptTitle="Short-Period Site Coefficient" prompt="Ver Tabla 11.4-1" sqref="E12">
      <formula1>0</formula1>
    </dataValidation>
    <dataValidation type="decimal" operator="greaterThan" allowBlank="1" showInputMessage="1" showErrorMessage="1" errorTitle="Error en la entrada de datos" error="Los valores deben ser mayores a cero" promptTitle="Long-Period Site Coefficient" prompt="Ver Tabla 11.4-2" sqref="E13">
      <formula1>0</formula1>
    </dataValidation>
    <dataValidation type="decimal" operator="greaterThan" allowBlank="1" showInputMessage="1" showErrorMessage="1" errorTitle="Error en la entrada de datos" error="Los valores deben ser mayores a cero" promptTitle="TL" prompt="TL=long-period transition period_x000a__x000a_Ver Figs. desde 22-14 hasta 22-17 ó Estudio de Suelos" sqref="E23">
      <formula1>0</formula1>
    </dataValidation>
    <dataValidation type="list" allowBlank="1" showInputMessage="1" showErrorMessage="1" promptTitle="Seismic Design Category" prompt="Ver Tabla 11.6-1 y 11.6-2" sqref="E48">
      <formula1>Category</formula1>
    </dataValidation>
  </dataValidations>
  <hyperlinks>
    <hyperlink ref="A3" location="NOTAS!C1" display="A- NOTAS"/>
    <hyperlink ref="A4" location="REVISIONES!C1" display="REVISIONES"/>
    <hyperlink ref="A5" location="INICIO!D2" display="INICIO"/>
    <hyperlink ref="A6" location="EE!A1" display="2. ESPECTRO (SIN MODIFICAR)"/>
    <hyperlink ref="A7" location="EDM_L!A1" display="4. ESPECTRO DE DISEÑO MOD. LONG"/>
    <hyperlink ref="A8" location="EDM_T!C2" display="5. ESPECTRO DE DISEÑO MOD. TRANS"/>
    <hyperlink ref="A9" location="EDM_V!A1" display="5. CARGA SISMICA (VERTICAL)"/>
    <hyperlink ref="A10" location="CB!A1" display="6. CORTANTE BASAL"/>
    <hyperlink ref="A11" location="DESPLAZ.!A1" display="7. DESPLAZAMIENTOS"/>
    <hyperlink ref="A12" location="FLUJOGRAMA!A1" display="8. FLUJOGRAMA"/>
  </hyperlinks>
  <pageMargins left="0.7" right="0.7" top="0.75" bottom="0.75" header="0.3" footer="0.3"/>
  <pageSetup orientation="portrait" r:id="rId1"/>
  <rowBreaks count="1" manualBreakCount="1">
    <brk id="39" min="2" max="8" man="1"/>
  </rowBreaks>
  <drawing r:id="rId2"/>
  <legacyDrawing r:id="rId3"/>
  <controls>
    <mc:AlternateContent xmlns:mc="http://schemas.openxmlformats.org/markup-compatibility/2006">
      <mc:Choice Requires="x14">
        <control shapeId="17414" r:id="rId4" name="CommandButton4">
          <controlPr defaultSize="0" print="0" autoLine="0" r:id="rId5">
            <anchor moveWithCells="1">
              <from>
                <xdr:col>0</xdr:col>
                <xdr:colOff>304800</xdr:colOff>
                <xdr:row>23</xdr:row>
                <xdr:rowOff>68580</xdr:rowOff>
              </from>
              <to>
                <xdr:col>0</xdr:col>
                <xdr:colOff>2674620</xdr:colOff>
                <xdr:row>24</xdr:row>
                <xdr:rowOff>220980</xdr:rowOff>
              </to>
            </anchor>
          </controlPr>
        </control>
      </mc:Choice>
      <mc:Fallback>
        <control shapeId="17414" r:id="rId4" name="CommandButton4"/>
      </mc:Fallback>
    </mc:AlternateContent>
    <mc:AlternateContent xmlns:mc="http://schemas.openxmlformats.org/markup-compatibility/2006">
      <mc:Choice Requires="x14">
        <control shapeId="17413" r:id="rId6" name="CommandButton3">
          <controlPr defaultSize="0" print="0" autoLine="0" r:id="rId7">
            <anchor moveWithCells="1">
              <from>
                <xdr:col>0</xdr:col>
                <xdr:colOff>304800</xdr:colOff>
                <xdr:row>20</xdr:row>
                <xdr:rowOff>99060</xdr:rowOff>
              </from>
              <to>
                <xdr:col>0</xdr:col>
                <xdr:colOff>2674620</xdr:colOff>
                <xdr:row>22</xdr:row>
                <xdr:rowOff>7620</xdr:rowOff>
              </to>
            </anchor>
          </controlPr>
        </control>
      </mc:Choice>
      <mc:Fallback>
        <control shapeId="17413" r:id="rId6" name="CommandButton3"/>
      </mc:Fallback>
    </mc:AlternateContent>
    <mc:AlternateContent xmlns:mc="http://schemas.openxmlformats.org/markup-compatibility/2006">
      <mc:Choice Requires="x14">
        <control shapeId="17411" r:id="rId8" name="CommandButton2">
          <controlPr defaultSize="0" print="0" autoLine="0" r:id="rId9">
            <anchor moveWithCells="1">
              <from>
                <xdr:col>0</xdr:col>
                <xdr:colOff>304800</xdr:colOff>
                <xdr:row>17</xdr:row>
                <xdr:rowOff>144780</xdr:rowOff>
              </from>
              <to>
                <xdr:col>0</xdr:col>
                <xdr:colOff>2674620</xdr:colOff>
                <xdr:row>19</xdr:row>
                <xdr:rowOff>53340</xdr:rowOff>
              </to>
            </anchor>
          </controlPr>
        </control>
      </mc:Choice>
      <mc:Fallback>
        <control shapeId="17411" r:id="rId8" name="CommandButton2"/>
      </mc:Fallback>
    </mc:AlternateContent>
    <mc:AlternateContent xmlns:mc="http://schemas.openxmlformats.org/markup-compatibility/2006">
      <mc:Choice Requires="x14">
        <control shapeId="17409" r:id="rId10" name="CommandButton1">
          <controlPr defaultSize="0" print="0" autoLine="0" r:id="rId11">
            <anchor moveWithCells="1">
              <from>
                <xdr:col>0</xdr:col>
                <xdr:colOff>312420</xdr:colOff>
                <xdr:row>15</xdr:row>
                <xdr:rowOff>0</xdr:rowOff>
              </from>
              <to>
                <xdr:col>0</xdr:col>
                <xdr:colOff>2682240</xdr:colOff>
                <xdr:row>16</xdr:row>
                <xdr:rowOff>152400</xdr:rowOff>
              </to>
            </anchor>
          </controlPr>
        </control>
      </mc:Choice>
      <mc:Fallback>
        <control shapeId="17409" r:id="rId10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R508"/>
  <sheetViews>
    <sheetView showGridLines="0" zoomScaleNormal="100" zoomScaleSheetLayoutView="80" workbookViewId="0">
      <selection activeCell="G7" sqref="G7"/>
    </sheetView>
  </sheetViews>
  <sheetFormatPr defaultColWidth="9.109375" defaultRowHeight="13.2" x14ac:dyDescent="0.25"/>
  <cols>
    <col min="1" max="1" width="44.6640625" style="1" customWidth="1"/>
    <col min="2" max="2" width="4.109375" style="1" customWidth="1"/>
    <col min="3" max="3" width="3.88671875" style="1" customWidth="1"/>
    <col min="4" max="4" width="13.88671875" style="1" customWidth="1"/>
    <col min="5" max="5" width="13.5546875" style="1" customWidth="1"/>
    <col min="6" max="6" width="4.44140625" style="1" customWidth="1"/>
    <col min="7" max="7" width="9.109375" style="1"/>
    <col min="8" max="8" width="22" style="1" bestFit="1" customWidth="1"/>
    <col min="9" max="9" width="15.5546875" style="1" customWidth="1"/>
    <col min="10" max="13" width="9.109375" style="1"/>
    <col min="14" max="15" width="9.109375" style="15"/>
    <col min="16" max="16384" width="9.109375" style="1"/>
  </cols>
  <sheetData>
    <row r="1" spans="1:18" ht="13.8" thickBot="1" x14ac:dyDescent="0.3"/>
    <row r="2" spans="1:18" ht="27.75" customHeight="1" thickBot="1" x14ac:dyDescent="0.3">
      <c r="A2" s="10" t="s">
        <v>22</v>
      </c>
      <c r="D2" s="33" t="s">
        <v>81</v>
      </c>
      <c r="E2" s="18"/>
      <c r="F2" s="18"/>
      <c r="G2" s="18"/>
      <c r="H2" s="18"/>
      <c r="N2" s="48" t="s">
        <v>2</v>
      </c>
      <c r="O2" s="42"/>
    </row>
    <row r="3" spans="1:18" s="5" customFormat="1" ht="20.399999999999999" customHeight="1" x14ac:dyDescent="0.25">
      <c r="A3" s="11" t="s">
        <v>41</v>
      </c>
      <c r="D3" s="18"/>
      <c r="E3" s="18"/>
      <c r="F3" s="18"/>
      <c r="G3" s="18"/>
      <c r="H3" s="18"/>
      <c r="I3" s="1"/>
      <c r="J3" s="1"/>
      <c r="K3" s="1"/>
      <c r="M3" s="42"/>
      <c r="N3" s="48" t="s">
        <v>82</v>
      </c>
      <c r="O3" s="42"/>
      <c r="P3" s="42"/>
      <c r="Q3" s="42"/>
      <c r="R3" s="42"/>
    </row>
    <row r="4" spans="1:18" ht="20.399999999999999" customHeight="1" x14ac:dyDescent="0.25">
      <c r="A4" s="12" t="s">
        <v>42</v>
      </c>
      <c r="D4" s="24" t="s">
        <v>78</v>
      </c>
      <c r="E4" s="34">
        <v>3.25</v>
      </c>
      <c r="F4" s="18"/>
      <c r="G4" s="18" t="s">
        <v>141</v>
      </c>
      <c r="H4" s="18"/>
      <c r="N4" s="32" t="s">
        <v>0</v>
      </c>
      <c r="O4" s="32" t="s">
        <v>50</v>
      </c>
    </row>
    <row r="5" spans="1:18" s="5" customFormat="1" ht="20.399999999999999" customHeight="1" x14ac:dyDescent="0.25">
      <c r="A5" s="12" t="s">
        <v>40</v>
      </c>
      <c r="D5" s="24" t="s">
        <v>79</v>
      </c>
      <c r="E5" s="34">
        <v>2</v>
      </c>
      <c r="F5" s="18"/>
      <c r="G5" s="18"/>
      <c r="H5" s="18"/>
      <c r="I5" s="1"/>
      <c r="J5" s="1"/>
      <c r="K5" s="1"/>
      <c r="N5" s="47">
        <f>+EE!N5</f>
        <v>0</v>
      </c>
      <c r="O5" s="47">
        <f>+EE!S5*INICIO!$D$17/$E$4</f>
        <v>7.7128205128205139E-3</v>
      </c>
    </row>
    <row r="6" spans="1:18" ht="20.399999999999999" customHeight="1" x14ac:dyDescent="0.25">
      <c r="A6" s="12" t="s">
        <v>115</v>
      </c>
      <c r="D6" s="24" t="s">
        <v>80</v>
      </c>
      <c r="E6" s="34">
        <v>3.25</v>
      </c>
      <c r="F6" s="18"/>
      <c r="G6" s="18"/>
      <c r="H6" s="18"/>
      <c r="N6" s="47">
        <f>+EE!N6</f>
        <v>0.01</v>
      </c>
      <c r="O6" s="47">
        <f>+EE!S6*INICIO!$D$17/$E$4</f>
        <v>8.6190769230769237E-3</v>
      </c>
    </row>
    <row r="7" spans="1:18" ht="20.399999999999999" customHeight="1" x14ac:dyDescent="0.25">
      <c r="A7" s="12" t="s">
        <v>43</v>
      </c>
      <c r="D7" s="18"/>
      <c r="E7" s="18"/>
      <c r="F7" s="18"/>
      <c r="G7" s="18"/>
      <c r="H7" s="18"/>
      <c r="N7" s="47">
        <f>+EE!N7</f>
        <v>0.02</v>
      </c>
      <c r="O7" s="47">
        <f>+EE!S7*INICIO!$D$17/$E$4</f>
        <v>9.5253333333333336E-3</v>
      </c>
    </row>
    <row r="8" spans="1:18" ht="20.399999999999999" customHeight="1" x14ac:dyDescent="0.25">
      <c r="A8" s="13" t="s">
        <v>44</v>
      </c>
      <c r="N8" s="47">
        <f>+EE!N8</f>
        <v>0.03</v>
      </c>
      <c r="O8" s="47">
        <f>+EE!S8*INICIO!$D$17/$E$4</f>
        <v>1.0431589743589745E-2</v>
      </c>
    </row>
    <row r="9" spans="1:18" ht="20.399999999999999" customHeight="1" x14ac:dyDescent="0.25">
      <c r="A9" s="13" t="s">
        <v>116</v>
      </c>
      <c r="D9" s="35"/>
      <c r="E9" s="36"/>
      <c r="F9" s="36"/>
      <c r="G9" s="36"/>
      <c r="H9" s="36"/>
      <c r="I9" s="36"/>
      <c r="N9" s="47">
        <f>+EE!N9</f>
        <v>0.04</v>
      </c>
      <c r="O9" s="47">
        <f>+EE!S9*INICIO!$D$17/$E$4</f>
        <v>1.1337846153846155E-2</v>
      </c>
    </row>
    <row r="10" spans="1:18" ht="20.399999999999999" customHeight="1" x14ac:dyDescent="0.25">
      <c r="A10" s="13" t="s">
        <v>117</v>
      </c>
      <c r="D10" s="18"/>
      <c r="E10" s="36"/>
      <c r="F10" s="36"/>
      <c r="G10" s="36"/>
      <c r="H10" s="36"/>
      <c r="I10" s="36"/>
      <c r="N10" s="47">
        <f>+EE!N10</f>
        <v>0.05</v>
      </c>
      <c r="O10" s="47">
        <f>+EE!S10*INICIO!$D$17/$E$4</f>
        <v>1.2244102564102567E-2</v>
      </c>
    </row>
    <row r="11" spans="1:18" ht="20.399999999999999" customHeight="1" x14ac:dyDescent="0.25">
      <c r="A11" s="12" t="s">
        <v>118</v>
      </c>
      <c r="D11" s="18"/>
      <c r="E11" s="36"/>
      <c r="F11" s="36"/>
      <c r="G11" s="36"/>
      <c r="H11" s="36"/>
      <c r="I11" s="36"/>
      <c r="N11" s="47">
        <f>+EE!N11</f>
        <v>6.0000000000000005E-2</v>
      </c>
      <c r="O11" s="47">
        <f>+EE!S11*INICIO!$D$17/$E$4</f>
        <v>1.3150358974358976E-2</v>
      </c>
    </row>
    <row r="12" spans="1:18" ht="20.399999999999999" customHeight="1" thickBot="1" x14ac:dyDescent="0.3">
      <c r="A12" s="56" t="s">
        <v>147</v>
      </c>
      <c r="D12" s="18"/>
      <c r="E12" s="36"/>
      <c r="F12" s="36"/>
      <c r="G12" s="36"/>
      <c r="H12" s="36"/>
      <c r="I12" s="36"/>
      <c r="N12" s="47">
        <f>+EE!N12</f>
        <v>7.0000000000000007E-2</v>
      </c>
      <c r="O12" s="47">
        <f>+EE!S12*INICIO!$D$17/$E$4</f>
        <v>1.4056615384615388E-2</v>
      </c>
    </row>
    <row r="13" spans="1:18" ht="20.399999999999999" customHeight="1" x14ac:dyDescent="0.25">
      <c r="A13" s="14"/>
      <c r="D13" s="18"/>
      <c r="E13" s="36"/>
      <c r="F13" s="36"/>
      <c r="G13" s="36"/>
      <c r="H13" s="36"/>
      <c r="I13" s="36"/>
      <c r="N13" s="47">
        <f>+EE!N13</f>
        <v>0.08</v>
      </c>
      <c r="O13" s="47">
        <f>+EE!S13*INICIO!$D$17/$E$4</f>
        <v>1.4962871794871796E-2</v>
      </c>
    </row>
    <row r="14" spans="1:18" ht="20.399999999999999" customHeight="1" x14ac:dyDescent="0.25">
      <c r="A14" s="14"/>
      <c r="D14" s="18"/>
      <c r="E14" s="36"/>
      <c r="F14" s="36"/>
      <c r="G14" s="36"/>
      <c r="H14" s="36"/>
      <c r="I14" s="36"/>
      <c r="N14" s="47">
        <f>+EE!N14</f>
        <v>0.09</v>
      </c>
      <c r="O14" s="47">
        <f>+EE!S14*INICIO!$D$17/$E$4</f>
        <v>1.5869128205128206E-2</v>
      </c>
    </row>
    <row r="15" spans="1:18" ht="19.5" customHeight="1" x14ac:dyDescent="0.25">
      <c r="A15" s="14"/>
      <c r="D15" s="18"/>
      <c r="E15" s="18"/>
      <c r="F15" s="18"/>
      <c r="G15" s="18"/>
      <c r="H15" s="18"/>
      <c r="I15" s="18"/>
      <c r="N15" s="47">
        <f>+EE!N15</f>
        <v>9.9999999999999992E-2</v>
      </c>
      <c r="O15" s="47">
        <f>+EE!S15*INICIO!$D$17/$E$4</f>
        <v>1.6775384615384616E-2</v>
      </c>
    </row>
    <row r="16" spans="1:18" ht="19.5" customHeight="1" x14ac:dyDescent="0.25">
      <c r="A16" s="14"/>
      <c r="D16" s="18"/>
      <c r="E16" s="18"/>
      <c r="F16" s="18"/>
      <c r="G16" s="18"/>
      <c r="H16" s="18"/>
      <c r="I16" s="18"/>
      <c r="N16" s="47">
        <f>+EE!N16</f>
        <v>0.10999999999999999</v>
      </c>
      <c r="O16" s="47">
        <f>+EE!S16*INICIO!$D$17/$E$4</f>
        <v>1.7681641025641022E-2</v>
      </c>
    </row>
    <row r="17" spans="1:15" ht="19.5" customHeight="1" x14ac:dyDescent="0.25">
      <c r="A17" s="14"/>
      <c r="D17" s="18"/>
      <c r="E17" s="18"/>
      <c r="F17" s="18"/>
      <c r="G17" s="18"/>
      <c r="H17" s="18"/>
      <c r="I17" s="18"/>
      <c r="N17" s="47">
        <f>+EE!N17</f>
        <v>0.11999999999999998</v>
      </c>
      <c r="O17" s="47">
        <f>+EE!S17*INICIO!$D$17/$E$4</f>
        <v>1.8587897435897435E-2</v>
      </c>
    </row>
    <row r="18" spans="1:15" ht="19.5" customHeight="1" x14ac:dyDescent="0.25">
      <c r="A18" s="14"/>
      <c r="D18" s="18"/>
      <c r="E18" s="18"/>
      <c r="F18" s="18"/>
      <c r="G18" s="18"/>
      <c r="H18" s="18"/>
      <c r="I18" s="18"/>
      <c r="N18" s="47">
        <f>+EE!N18</f>
        <v>0.12999999999999998</v>
      </c>
      <c r="O18" s="47">
        <f>+EE!S18*INICIO!$D$17/$E$4</f>
        <v>1.9282051282051287E-2</v>
      </c>
    </row>
    <row r="19" spans="1:15" ht="19.5" customHeight="1" x14ac:dyDescent="0.25">
      <c r="A19" s="14"/>
      <c r="D19" s="18"/>
      <c r="E19" s="18"/>
      <c r="F19" s="18"/>
      <c r="G19" s="18"/>
      <c r="H19" s="18"/>
      <c r="I19" s="18"/>
      <c r="N19" s="47">
        <f>+EE!N19</f>
        <v>0.13999999999999999</v>
      </c>
      <c r="O19" s="47">
        <f>+EE!S19*INICIO!$D$17/$E$4</f>
        <v>1.9282051282051287E-2</v>
      </c>
    </row>
    <row r="20" spans="1:15" ht="19.5" customHeight="1" x14ac:dyDescent="0.25">
      <c r="D20" s="18"/>
      <c r="E20" s="18"/>
      <c r="F20" s="18"/>
      <c r="G20" s="18"/>
      <c r="H20" s="18"/>
      <c r="I20" s="18"/>
      <c r="N20" s="47">
        <f>+EE!N20</f>
        <v>0.15</v>
      </c>
      <c r="O20" s="47">
        <f>+EE!S20*INICIO!$D$17/$E$4</f>
        <v>1.9282051282051287E-2</v>
      </c>
    </row>
    <row r="21" spans="1:15" ht="19.5" customHeight="1" x14ac:dyDescent="0.25">
      <c r="D21" s="18"/>
      <c r="E21" s="18"/>
      <c r="F21" s="18"/>
      <c r="G21" s="18"/>
      <c r="H21" s="18"/>
      <c r="I21" s="18"/>
      <c r="N21" s="47">
        <f>+EE!N21</f>
        <v>0.16</v>
      </c>
      <c r="O21" s="47">
        <f>+EE!S21*INICIO!$D$17/$E$4</f>
        <v>1.9282051282051287E-2</v>
      </c>
    </row>
    <row r="22" spans="1:15" ht="19.5" customHeight="1" x14ac:dyDescent="0.25">
      <c r="N22" s="47">
        <f>+EE!N22</f>
        <v>0.17</v>
      </c>
      <c r="O22" s="47">
        <f>+EE!S22*INICIO!$D$17/$E$4</f>
        <v>1.9282051282051287E-2</v>
      </c>
    </row>
    <row r="23" spans="1:15" ht="19.5" customHeight="1" x14ac:dyDescent="0.25">
      <c r="D23" s="15"/>
      <c r="E23" s="15"/>
      <c r="F23" s="15"/>
      <c r="G23" s="15"/>
      <c r="H23" s="15"/>
      <c r="N23" s="47">
        <f>+EE!N23</f>
        <v>0.18000000000000002</v>
      </c>
      <c r="O23" s="47">
        <f>+EE!S23*INICIO!$D$17/$E$4</f>
        <v>1.9282051282051287E-2</v>
      </c>
    </row>
    <row r="24" spans="1:15" ht="19.5" customHeight="1" x14ac:dyDescent="0.25">
      <c r="D24" s="15"/>
      <c r="E24" s="15"/>
      <c r="F24" s="15"/>
      <c r="G24" s="15"/>
      <c r="H24" s="15"/>
      <c r="N24" s="47">
        <f>+EE!N24</f>
        <v>0.19000000000000003</v>
      </c>
      <c r="O24" s="47">
        <f>+EE!S24*INICIO!$D$17/$E$4</f>
        <v>1.9282051282051287E-2</v>
      </c>
    </row>
    <row r="25" spans="1:15" ht="19.5" customHeight="1" x14ac:dyDescent="0.25">
      <c r="D25" s="15"/>
      <c r="E25" s="15"/>
      <c r="F25" s="15"/>
      <c r="G25" s="15"/>
      <c r="H25" s="15"/>
      <c r="N25" s="47">
        <f>+EE!N25</f>
        <v>0.20000000000000004</v>
      </c>
      <c r="O25" s="47">
        <f>+EE!S25*INICIO!$D$17/$E$4</f>
        <v>1.9282051282051287E-2</v>
      </c>
    </row>
    <row r="26" spans="1:15" ht="19.5" customHeight="1" x14ac:dyDescent="0.25">
      <c r="D26" s="15"/>
      <c r="E26" s="15"/>
      <c r="F26" s="15"/>
      <c r="G26" s="15"/>
      <c r="H26" s="15"/>
      <c r="N26" s="47">
        <f>+EE!N26</f>
        <v>0.21000000000000005</v>
      </c>
      <c r="O26" s="47">
        <f>+EE!S26*INICIO!$D$17/$E$4</f>
        <v>1.9282051282051287E-2</v>
      </c>
    </row>
    <row r="27" spans="1:15" ht="19.5" customHeight="1" x14ac:dyDescent="0.25">
      <c r="D27" s="15"/>
      <c r="E27" s="15"/>
      <c r="F27" s="15"/>
      <c r="G27" s="15"/>
      <c r="H27" s="15"/>
      <c r="N27" s="47">
        <f>+EE!N27</f>
        <v>0.22000000000000006</v>
      </c>
      <c r="O27" s="47">
        <f>+EE!S27*INICIO!$D$17/$E$4</f>
        <v>1.9282051282051287E-2</v>
      </c>
    </row>
    <row r="28" spans="1:15" ht="19.5" customHeight="1" x14ac:dyDescent="0.25">
      <c r="D28" s="15"/>
      <c r="E28" s="15"/>
      <c r="F28" s="15"/>
      <c r="G28" s="15"/>
      <c r="H28" s="15"/>
      <c r="N28" s="47">
        <f>+EE!N28</f>
        <v>0.23000000000000007</v>
      </c>
      <c r="O28" s="47">
        <f>+EE!S28*INICIO!$D$17/$E$4</f>
        <v>1.9282051282051287E-2</v>
      </c>
    </row>
    <row r="29" spans="1:15" ht="19.5" customHeight="1" x14ac:dyDescent="0.25">
      <c r="D29" s="15"/>
      <c r="E29" s="15"/>
      <c r="F29" s="15"/>
      <c r="G29" s="15"/>
      <c r="H29" s="15"/>
      <c r="N29" s="47">
        <f>+EE!N29</f>
        <v>0.24000000000000007</v>
      </c>
      <c r="O29" s="47">
        <f>+EE!S29*INICIO!$D$17/$E$4</f>
        <v>1.9282051282051287E-2</v>
      </c>
    </row>
    <row r="30" spans="1:15" ht="19.5" customHeight="1" x14ac:dyDescent="0.25">
      <c r="D30" s="15"/>
      <c r="E30" s="15"/>
      <c r="F30" s="15"/>
      <c r="G30" s="15"/>
      <c r="H30" s="15"/>
      <c r="N30" s="47">
        <f>+EE!N30</f>
        <v>0.25000000000000006</v>
      </c>
      <c r="O30" s="47">
        <f>+EE!S30*INICIO!$D$17/$E$4</f>
        <v>1.9282051282051287E-2</v>
      </c>
    </row>
    <row r="31" spans="1:15" ht="19.5" customHeight="1" x14ac:dyDescent="0.25">
      <c r="D31" s="15"/>
      <c r="E31" s="15"/>
      <c r="F31" s="15"/>
      <c r="G31" s="15"/>
      <c r="H31" s="15"/>
      <c r="N31" s="47">
        <f>+EE!N31</f>
        <v>0.26000000000000006</v>
      </c>
      <c r="O31" s="47">
        <f>+EE!S31*INICIO!$D$17/$E$4</f>
        <v>1.9282051282051287E-2</v>
      </c>
    </row>
    <row r="32" spans="1:15" ht="19.5" customHeight="1" x14ac:dyDescent="0.25">
      <c r="D32" s="15"/>
      <c r="E32" s="15"/>
      <c r="F32" s="15"/>
      <c r="G32" s="15"/>
      <c r="H32" s="15"/>
      <c r="N32" s="47">
        <f>+EE!N32</f>
        <v>0.27000000000000007</v>
      </c>
      <c r="O32" s="47">
        <f>+EE!S32*INICIO!$D$17/$E$4</f>
        <v>1.9282051282051287E-2</v>
      </c>
    </row>
    <row r="33" spans="4:15" ht="19.5" customHeight="1" x14ac:dyDescent="0.25">
      <c r="D33" s="15"/>
      <c r="E33" s="15"/>
      <c r="F33" s="15"/>
      <c r="G33" s="15"/>
      <c r="H33" s="15"/>
      <c r="N33" s="47">
        <f>+EE!N33</f>
        <v>0.28000000000000008</v>
      </c>
      <c r="O33" s="47">
        <f>+EE!S33*INICIO!$D$17/$E$4</f>
        <v>1.9282051282051287E-2</v>
      </c>
    </row>
    <row r="34" spans="4:15" ht="19.5" customHeight="1" x14ac:dyDescent="0.25">
      <c r="D34" s="15"/>
      <c r="E34" s="15"/>
      <c r="F34" s="15"/>
      <c r="G34" s="15"/>
      <c r="H34" s="15"/>
      <c r="N34" s="47">
        <f>+EE!N34</f>
        <v>0.29000000000000009</v>
      </c>
      <c r="O34" s="47">
        <f>+EE!S34*INICIO!$D$17/$E$4</f>
        <v>1.9282051282051287E-2</v>
      </c>
    </row>
    <row r="35" spans="4:15" ht="19.5" customHeight="1" x14ac:dyDescent="0.25">
      <c r="N35" s="47">
        <f>+EE!N35</f>
        <v>0.3000000000000001</v>
      </c>
      <c r="O35" s="47">
        <f>+EE!S35*INICIO!$D$17/$E$4</f>
        <v>1.9282051282051287E-2</v>
      </c>
    </row>
    <row r="36" spans="4:15" ht="19.5" customHeight="1" x14ac:dyDescent="0.25">
      <c r="N36" s="47">
        <f>+EE!N36</f>
        <v>0.31000000000000011</v>
      </c>
      <c r="O36" s="47">
        <f>+EE!S36*INICIO!$D$17/$E$4</f>
        <v>1.9282051282051287E-2</v>
      </c>
    </row>
    <row r="37" spans="4:15" ht="19.5" customHeight="1" x14ac:dyDescent="0.25">
      <c r="N37" s="47">
        <f>+EE!N37</f>
        <v>0.32000000000000012</v>
      </c>
      <c r="O37" s="47">
        <f>+EE!S37*INICIO!$D$17/$E$4</f>
        <v>1.9282051282051287E-2</v>
      </c>
    </row>
    <row r="38" spans="4:15" ht="19.5" customHeight="1" x14ac:dyDescent="0.25">
      <c r="N38" s="47">
        <f>+EE!N38</f>
        <v>0.33000000000000013</v>
      </c>
      <c r="O38" s="47">
        <f>+EE!S38*INICIO!$D$17/$E$4</f>
        <v>1.9282051282051287E-2</v>
      </c>
    </row>
    <row r="39" spans="4:15" ht="19.5" customHeight="1" x14ac:dyDescent="0.25">
      <c r="N39" s="47">
        <f>+EE!N39</f>
        <v>0.34000000000000014</v>
      </c>
      <c r="O39" s="47">
        <f>+EE!S39*INICIO!$D$17/$E$4</f>
        <v>1.9282051282051287E-2</v>
      </c>
    </row>
    <row r="40" spans="4:15" ht="19.5" customHeight="1" x14ac:dyDescent="0.25">
      <c r="N40" s="47">
        <f>+EE!N40</f>
        <v>0.35000000000000014</v>
      </c>
      <c r="O40" s="47">
        <f>+EE!S40*INICIO!$D$17/$E$4</f>
        <v>1.9282051282051287E-2</v>
      </c>
    </row>
    <row r="41" spans="4:15" ht="19.5" customHeight="1" x14ac:dyDescent="0.25">
      <c r="N41" s="47">
        <f>+EE!N41</f>
        <v>0.36000000000000015</v>
      </c>
      <c r="O41" s="47">
        <f>+EE!S41*INICIO!$D$17/$E$4</f>
        <v>1.9282051282051287E-2</v>
      </c>
    </row>
    <row r="42" spans="4:15" ht="19.5" customHeight="1" x14ac:dyDescent="0.25">
      <c r="N42" s="47">
        <f>+EE!N42</f>
        <v>0.37000000000000016</v>
      </c>
      <c r="O42" s="47">
        <f>+EE!S42*INICIO!$D$17/$E$4</f>
        <v>1.9282051282051287E-2</v>
      </c>
    </row>
    <row r="43" spans="4:15" ht="19.5" customHeight="1" x14ac:dyDescent="0.25">
      <c r="N43" s="47">
        <f>+EE!N43</f>
        <v>0.38000000000000017</v>
      </c>
      <c r="O43" s="47">
        <f>+EE!S43*INICIO!$D$17/$E$4</f>
        <v>1.9282051282051287E-2</v>
      </c>
    </row>
    <row r="44" spans="4:15" ht="19.5" customHeight="1" x14ac:dyDescent="0.25">
      <c r="N44" s="47">
        <f>+EE!N44</f>
        <v>0.39000000000000018</v>
      </c>
      <c r="O44" s="47">
        <f>+EE!S44*INICIO!$D$17/$E$4</f>
        <v>1.9282051282051287E-2</v>
      </c>
    </row>
    <row r="45" spans="4:15" ht="19.5" customHeight="1" x14ac:dyDescent="0.25">
      <c r="N45" s="47">
        <f>+EE!N45</f>
        <v>0.40000000000000019</v>
      </c>
      <c r="O45" s="47">
        <f>+EE!S45*INICIO!$D$17/$E$4</f>
        <v>1.9282051282051287E-2</v>
      </c>
    </row>
    <row r="46" spans="4:15" ht="19.5" customHeight="1" x14ac:dyDescent="0.25">
      <c r="N46" s="47">
        <f>+EE!N46</f>
        <v>0.4100000000000002</v>
      </c>
      <c r="O46" s="47">
        <f>+EE!S46*INICIO!$D$17/$E$4</f>
        <v>1.9282051282051287E-2</v>
      </c>
    </row>
    <row r="47" spans="4:15" ht="19.5" customHeight="1" x14ac:dyDescent="0.25">
      <c r="N47" s="47">
        <f>+EE!N47</f>
        <v>0.42000000000000021</v>
      </c>
      <c r="O47" s="47">
        <f>+EE!S47*INICIO!$D$17/$E$4</f>
        <v>1.9282051282051287E-2</v>
      </c>
    </row>
    <row r="48" spans="4:15" ht="19.5" customHeight="1" x14ac:dyDescent="0.25">
      <c r="N48" s="47">
        <f>+EE!N48</f>
        <v>0.43000000000000022</v>
      </c>
      <c r="O48" s="47">
        <f>+EE!S48*INICIO!$D$17/$E$4</f>
        <v>1.9282051282051287E-2</v>
      </c>
    </row>
    <row r="49" spans="14:15" ht="19.5" customHeight="1" x14ac:dyDescent="0.25">
      <c r="N49" s="47">
        <f>+EE!N49</f>
        <v>0.44000000000000022</v>
      </c>
      <c r="O49" s="47">
        <f>+EE!S49*INICIO!$D$17/$E$4</f>
        <v>1.9282051282051287E-2</v>
      </c>
    </row>
    <row r="50" spans="14:15" ht="19.5" customHeight="1" x14ac:dyDescent="0.25">
      <c r="N50" s="47">
        <f>+EE!N50</f>
        <v>0.45000000000000023</v>
      </c>
      <c r="O50" s="47">
        <f>+EE!S50*INICIO!$D$17/$E$4</f>
        <v>1.9282051282051287E-2</v>
      </c>
    </row>
    <row r="51" spans="14:15" ht="19.5" customHeight="1" x14ac:dyDescent="0.25">
      <c r="N51" s="47">
        <f>+EE!N51</f>
        <v>0.46000000000000024</v>
      </c>
      <c r="O51" s="47">
        <f>+EE!S51*INICIO!$D$17/$E$4</f>
        <v>1.9282051282051287E-2</v>
      </c>
    </row>
    <row r="52" spans="14:15" ht="19.5" customHeight="1" x14ac:dyDescent="0.25">
      <c r="N52" s="47">
        <f>+EE!N52</f>
        <v>0.47000000000000025</v>
      </c>
      <c r="O52" s="47">
        <f>+EE!S52*INICIO!$D$17/$E$4</f>
        <v>1.9282051282051287E-2</v>
      </c>
    </row>
    <row r="53" spans="14:15" ht="19.5" customHeight="1" x14ac:dyDescent="0.25">
      <c r="N53" s="47">
        <f>+EE!N53</f>
        <v>0.48000000000000026</v>
      </c>
      <c r="O53" s="47">
        <f>+EE!S53*INICIO!$D$17/$E$4</f>
        <v>1.9282051282051287E-2</v>
      </c>
    </row>
    <row r="54" spans="14:15" ht="19.5" customHeight="1" x14ac:dyDescent="0.25">
      <c r="N54" s="47">
        <f>+EE!N54</f>
        <v>0.49000000000000027</v>
      </c>
      <c r="O54" s="47">
        <f>+EE!S54*INICIO!$D$17/$E$4</f>
        <v>1.9282051282051287E-2</v>
      </c>
    </row>
    <row r="55" spans="14:15" ht="19.5" customHeight="1" x14ac:dyDescent="0.25">
      <c r="N55" s="47">
        <f>+EE!N55</f>
        <v>0.50000000000000022</v>
      </c>
      <c r="O55" s="47">
        <f>+EE!S55*INICIO!$D$17/$E$4</f>
        <v>1.9282051282051287E-2</v>
      </c>
    </row>
    <row r="56" spans="14:15" ht="19.5" customHeight="1" x14ac:dyDescent="0.25">
      <c r="N56" s="47">
        <f>+EE!N56</f>
        <v>0.51000000000000023</v>
      </c>
      <c r="O56" s="47">
        <f>+EE!S56*INICIO!$D$17/$E$4</f>
        <v>1.9282051282051287E-2</v>
      </c>
    </row>
    <row r="57" spans="14:15" ht="19.5" customHeight="1" x14ac:dyDescent="0.25">
      <c r="N57" s="47">
        <f>+EE!N57</f>
        <v>0.52000000000000024</v>
      </c>
      <c r="O57" s="47">
        <f>+EE!S57*INICIO!$D$17/$E$4</f>
        <v>1.9282051282051287E-2</v>
      </c>
    </row>
    <row r="58" spans="14:15" ht="19.5" customHeight="1" x14ac:dyDescent="0.25">
      <c r="N58" s="47">
        <f>+EE!N58</f>
        <v>0.53000000000000025</v>
      </c>
      <c r="O58" s="47">
        <f>+EE!S58*INICIO!$D$17/$E$4</f>
        <v>1.9282051282051287E-2</v>
      </c>
    </row>
    <row r="59" spans="14:15" ht="19.5" customHeight="1" x14ac:dyDescent="0.25">
      <c r="N59" s="47">
        <f>+EE!N59</f>
        <v>0.54000000000000026</v>
      </c>
      <c r="O59" s="47">
        <f>+EE!S59*INICIO!$D$17/$E$4</f>
        <v>1.9282051282051287E-2</v>
      </c>
    </row>
    <row r="60" spans="14:15" ht="19.5" customHeight="1" x14ac:dyDescent="0.25">
      <c r="N60" s="47">
        <f>+EE!N60</f>
        <v>0.55000000000000027</v>
      </c>
      <c r="O60" s="47">
        <f>+EE!S60*INICIO!$D$17/$E$4</f>
        <v>1.9282051282051287E-2</v>
      </c>
    </row>
    <row r="61" spans="14:15" ht="19.5" customHeight="1" x14ac:dyDescent="0.25">
      <c r="N61" s="47">
        <f>+EE!N61</f>
        <v>0.56000000000000028</v>
      </c>
      <c r="O61" s="47">
        <f>+EE!S61*INICIO!$D$17/$E$4</f>
        <v>1.9282051282051287E-2</v>
      </c>
    </row>
    <row r="62" spans="14:15" ht="19.5" customHeight="1" x14ac:dyDescent="0.25">
      <c r="N62" s="47">
        <f>+EE!N62</f>
        <v>0.57000000000000028</v>
      </c>
      <c r="O62" s="47">
        <f>+EE!S62*INICIO!$D$17/$E$4</f>
        <v>1.9282051282051287E-2</v>
      </c>
    </row>
    <row r="63" spans="14:15" ht="19.5" customHeight="1" x14ac:dyDescent="0.25">
      <c r="N63" s="47">
        <f>+EE!N63</f>
        <v>0.58000000000000029</v>
      </c>
      <c r="O63" s="47">
        <f>+EE!S63*INICIO!$D$17/$E$4</f>
        <v>1.9282051282051287E-2</v>
      </c>
    </row>
    <row r="64" spans="14:15" ht="19.5" customHeight="1" x14ac:dyDescent="0.25">
      <c r="N64" s="47">
        <f>+EE!N64</f>
        <v>0.5900000000000003</v>
      </c>
      <c r="O64" s="47">
        <f>+EE!S64*INICIO!$D$17/$E$4</f>
        <v>1.9282051282051287E-2</v>
      </c>
    </row>
    <row r="65" spans="14:15" ht="19.5" customHeight="1" x14ac:dyDescent="0.25">
      <c r="N65" s="47">
        <f>+EE!N65</f>
        <v>0.60000000000000031</v>
      </c>
      <c r="O65" s="47">
        <f>+EE!S65*INICIO!$D$17/$E$4</f>
        <v>1.9282051282051287E-2</v>
      </c>
    </row>
    <row r="66" spans="14:15" ht="19.5" customHeight="1" x14ac:dyDescent="0.25">
      <c r="N66" s="47">
        <f>+EE!N66</f>
        <v>0.61000000000000032</v>
      </c>
      <c r="O66" s="47">
        <f>+EE!S66*INICIO!$D$17/$E$4</f>
        <v>1.9282051282051287E-2</v>
      </c>
    </row>
    <row r="67" spans="14:15" ht="19.5" customHeight="1" x14ac:dyDescent="0.25">
      <c r="N67" s="47">
        <f>+EE!N67</f>
        <v>0.62000000000000033</v>
      </c>
      <c r="O67" s="47">
        <f>+EE!S67*INICIO!$D$17/$E$4</f>
        <v>1.9282051282051287E-2</v>
      </c>
    </row>
    <row r="68" spans="14:15" ht="19.5" customHeight="1" x14ac:dyDescent="0.25">
      <c r="N68" s="47">
        <f>+EE!N68</f>
        <v>0.63000000000000034</v>
      </c>
      <c r="O68" s="47">
        <f>+EE!S68*INICIO!$D$17/$E$4</f>
        <v>1.9282051282051287E-2</v>
      </c>
    </row>
    <row r="69" spans="14:15" ht="19.5" customHeight="1" x14ac:dyDescent="0.25">
      <c r="N69" s="47">
        <f>+EE!N69</f>
        <v>0.64000000000000035</v>
      </c>
      <c r="O69" s="47">
        <f>+EE!S69*INICIO!$D$17/$E$4</f>
        <v>1.9230769230769221E-2</v>
      </c>
    </row>
    <row r="70" spans="14:15" ht="19.5" customHeight="1" x14ac:dyDescent="0.25">
      <c r="N70" s="47">
        <f>+EE!N70</f>
        <v>0.65000000000000036</v>
      </c>
      <c r="O70" s="47">
        <f>+EE!S70*INICIO!$D$17/$E$4</f>
        <v>1.893491124260354E-2</v>
      </c>
    </row>
    <row r="71" spans="14:15" ht="19.5" customHeight="1" x14ac:dyDescent="0.25">
      <c r="N71" s="47">
        <f>+EE!N71</f>
        <v>0.66000000000000036</v>
      </c>
      <c r="O71" s="47">
        <f>+EE!S71*INICIO!$D$17/$E$4</f>
        <v>1.8648018648018638E-2</v>
      </c>
    </row>
    <row r="72" spans="14:15" ht="19.5" customHeight="1" x14ac:dyDescent="0.25">
      <c r="N72" s="47">
        <f>+EE!N72</f>
        <v>0.67000000000000037</v>
      </c>
      <c r="O72" s="47">
        <f>+EE!S72*INICIO!$D$17/$E$4</f>
        <v>1.8369690011481046E-2</v>
      </c>
    </row>
    <row r="73" spans="14:15" ht="19.5" customHeight="1" x14ac:dyDescent="0.25">
      <c r="N73" s="47">
        <f>+EE!N73</f>
        <v>0.68000000000000038</v>
      </c>
      <c r="O73" s="47">
        <f>+EE!S73*INICIO!$D$17/$E$4</f>
        <v>1.8099547511312205E-2</v>
      </c>
    </row>
    <row r="74" spans="14:15" ht="19.5" customHeight="1" x14ac:dyDescent="0.25">
      <c r="N74" s="47">
        <f>+EE!N74</f>
        <v>0.69000000000000039</v>
      </c>
      <c r="O74" s="47">
        <f>+EE!S74*INICIO!$D$17/$E$4</f>
        <v>1.7837235228539566E-2</v>
      </c>
    </row>
    <row r="75" spans="14:15" ht="19.5" customHeight="1" x14ac:dyDescent="0.25">
      <c r="N75" s="47">
        <f>+EE!N75</f>
        <v>0.7000000000000004</v>
      </c>
      <c r="O75" s="47">
        <f>+EE!S75*INICIO!$D$17/$E$4</f>
        <v>1.7582417582417572E-2</v>
      </c>
    </row>
    <row r="76" spans="14:15" ht="19.5" customHeight="1" x14ac:dyDescent="0.25">
      <c r="N76" s="47">
        <f>+EE!N76</f>
        <v>0.71000000000000041</v>
      </c>
      <c r="O76" s="47">
        <f>+EE!S76*INICIO!$D$17/$E$4</f>
        <v>1.7334777898158168E-2</v>
      </c>
    </row>
    <row r="77" spans="14:15" ht="19.5" customHeight="1" x14ac:dyDescent="0.25">
      <c r="N77" s="47">
        <f>+EE!N77</f>
        <v>0.72000000000000042</v>
      </c>
      <c r="O77" s="47">
        <f>+EE!S77*INICIO!$D$17/$E$4</f>
        <v>1.7094017094017085E-2</v>
      </c>
    </row>
    <row r="78" spans="14:15" ht="19.5" customHeight="1" x14ac:dyDescent="0.25">
      <c r="N78" s="47">
        <f>+EE!N78</f>
        <v>0.73000000000000043</v>
      </c>
      <c r="O78" s="47">
        <f>+EE!S78*INICIO!$D$17/$E$4</f>
        <v>1.6859852476290824E-2</v>
      </c>
    </row>
    <row r="79" spans="14:15" ht="19.5" customHeight="1" x14ac:dyDescent="0.25">
      <c r="N79" s="47">
        <f>+EE!N79</f>
        <v>0.74000000000000044</v>
      </c>
      <c r="O79" s="47">
        <f>+EE!S79*INICIO!$D$17/$E$4</f>
        <v>1.6632016632016623E-2</v>
      </c>
    </row>
    <row r="80" spans="14:15" ht="19.5" customHeight="1" x14ac:dyDescent="0.25">
      <c r="N80" s="47">
        <f>+EE!N80</f>
        <v>0.75000000000000044</v>
      </c>
      <c r="O80" s="47">
        <f>+EE!S80*INICIO!$D$17/$E$4</f>
        <v>1.64102564102564E-2</v>
      </c>
    </row>
    <row r="81" spans="14:15" ht="19.5" customHeight="1" x14ac:dyDescent="0.25">
      <c r="N81" s="47">
        <f>+EE!N81</f>
        <v>0.76000000000000045</v>
      </c>
      <c r="O81" s="47">
        <f>+EE!S81*INICIO!$D$17/$E$4</f>
        <v>1.6194331983805658E-2</v>
      </c>
    </row>
    <row r="82" spans="14:15" ht="19.5" customHeight="1" x14ac:dyDescent="0.25">
      <c r="N82" s="47">
        <f>+EE!N82</f>
        <v>0.77000000000000046</v>
      </c>
      <c r="O82" s="47">
        <f>+EE!S82*INICIO!$D$17/$E$4</f>
        <v>1.5984015984015977E-2</v>
      </c>
    </row>
    <row r="83" spans="14:15" ht="19.5" customHeight="1" x14ac:dyDescent="0.25">
      <c r="N83" s="47">
        <f>+EE!N83</f>
        <v>0.78000000000000047</v>
      </c>
      <c r="O83" s="47">
        <f>+EE!S83*INICIO!$D$17/$E$4</f>
        <v>1.5779092702169616E-2</v>
      </c>
    </row>
    <row r="84" spans="14:15" ht="19.5" customHeight="1" x14ac:dyDescent="0.25">
      <c r="N84" s="47">
        <f>+EE!N84</f>
        <v>0.79000000000000048</v>
      </c>
      <c r="O84" s="47">
        <f>+EE!S84*INICIO!$D$17/$E$4</f>
        <v>1.5579357351509239E-2</v>
      </c>
    </row>
    <row r="85" spans="14:15" ht="19.5" customHeight="1" x14ac:dyDescent="0.25">
      <c r="N85" s="47">
        <f>+EE!N85</f>
        <v>0.80000000000000049</v>
      </c>
      <c r="O85" s="47">
        <f>+EE!S85*INICIO!$D$17/$E$4</f>
        <v>1.5384615384615375E-2</v>
      </c>
    </row>
    <row r="86" spans="14:15" ht="19.5" customHeight="1" x14ac:dyDescent="0.25">
      <c r="N86" s="47">
        <f>+EE!N86</f>
        <v>0.8100000000000005</v>
      </c>
      <c r="O86" s="47">
        <f>+EE!S86*INICIO!$D$17/$E$4</f>
        <v>1.5194681861348518E-2</v>
      </c>
    </row>
    <row r="87" spans="14:15" ht="19.5" customHeight="1" x14ac:dyDescent="0.25">
      <c r="N87" s="47">
        <f>+EE!N87</f>
        <v>0.82000000000000051</v>
      </c>
      <c r="O87" s="47">
        <f>+EE!S87*INICIO!$D$17/$E$4</f>
        <v>1.5009380863039391E-2</v>
      </c>
    </row>
    <row r="88" spans="14:15" ht="19.5" customHeight="1" x14ac:dyDescent="0.25">
      <c r="N88" s="47">
        <f>+EE!N88</f>
        <v>0.83000000000000052</v>
      </c>
      <c r="O88" s="47">
        <f>+EE!S88*INICIO!$D$17/$E$4</f>
        <v>1.4828544949026867E-2</v>
      </c>
    </row>
    <row r="89" spans="14:15" ht="19.5" customHeight="1" x14ac:dyDescent="0.25">
      <c r="N89" s="47">
        <f>+EE!N89</f>
        <v>0.84000000000000052</v>
      </c>
      <c r="O89" s="47">
        <f>+EE!S89*INICIO!$D$17/$E$4</f>
        <v>1.4652014652014643E-2</v>
      </c>
    </row>
    <row r="90" spans="14:15" ht="19.5" customHeight="1" x14ac:dyDescent="0.25">
      <c r="N90" s="47">
        <f>+EE!N90</f>
        <v>0.85000000000000053</v>
      </c>
      <c r="O90" s="47">
        <f>+EE!S90*INICIO!$D$17/$E$4</f>
        <v>1.4479638009049766E-2</v>
      </c>
    </row>
    <row r="91" spans="14:15" ht="19.5" customHeight="1" x14ac:dyDescent="0.25">
      <c r="N91" s="47">
        <f>+EE!N91</f>
        <v>0.86000000000000054</v>
      </c>
      <c r="O91" s="47">
        <f>+EE!S91*INICIO!$D$17/$E$4</f>
        <v>1.4311270125223605E-2</v>
      </c>
    </row>
    <row r="92" spans="14:15" ht="19.5" customHeight="1" x14ac:dyDescent="0.25">
      <c r="N92" s="47">
        <f>+EE!N92</f>
        <v>0.87000000000000055</v>
      </c>
      <c r="O92" s="47">
        <f>+EE!S92*INICIO!$D$17/$E$4</f>
        <v>1.4146772767462413E-2</v>
      </c>
    </row>
    <row r="93" spans="14:15" ht="19.5" customHeight="1" x14ac:dyDescent="0.25">
      <c r="N93" s="47">
        <f>+EE!N93</f>
        <v>0.88000000000000056</v>
      </c>
      <c r="O93" s="47">
        <f>+EE!S93*INICIO!$D$17/$E$4</f>
        <v>1.3986013986013977E-2</v>
      </c>
    </row>
    <row r="94" spans="14:15" ht="19.5" customHeight="1" x14ac:dyDescent="0.25">
      <c r="N94" s="47">
        <f>+EE!N94</f>
        <v>0.89000000000000057</v>
      </c>
      <c r="O94" s="47">
        <f>+EE!S94*INICIO!$D$17/$E$4</f>
        <v>1.3828867761452023E-2</v>
      </c>
    </row>
    <row r="95" spans="14:15" ht="19.5" customHeight="1" x14ac:dyDescent="0.25">
      <c r="N95" s="47">
        <f>+EE!N95</f>
        <v>0.90000000000000058</v>
      </c>
      <c r="O95" s="47">
        <f>+EE!S95*INICIO!$D$17/$E$4</f>
        <v>1.3675213675213667E-2</v>
      </c>
    </row>
    <row r="96" spans="14:15" ht="19.5" customHeight="1" x14ac:dyDescent="0.25">
      <c r="N96" s="47">
        <f>+EE!N96</f>
        <v>0.91000000000000059</v>
      </c>
      <c r="O96" s="47">
        <f>+EE!S96*INICIO!$D$17/$E$4</f>
        <v>1.3524936601859671E-2</v>
      </c>
    </row>
    <row r="97" spans="14:15" ht="19.5" customHeight="1" x14ac:dyDescent="0.25">
      <c r="N97" s="47">
        <f>+EE!N97</f>
        <v>0.9200000000000006</v>
      </c>
      <c r="O97" s="47">
        <f>+EE!S97*INICIO!$D$17/$E$4</f>
        <v>1.3377926421404673E-2</v>
      </c>
    </row>
    <row r="98" spans="14:15" ht="19.5" customHeight="1" x14ac:dyDescent="0.25">
      <c r="N98" s="47">
        <f>+EE!N98</f>
        <v>0.9300000000000006</v>
      </c>
      <c r="O98" s="47">
        <f>+EE!S98*INICIO!$D$17/$E$4</f>
        <v>1.3234077750206776E-2</v>
      </c>
    </row>
    <row r="99" spans="14:15" ht="19.5" customHeight="1" x14ac:dyDescent="0.25">
      <c r="N99" s="47">
        <f>+EE!N99</f>
        <v>0.94000000000000061</v>
      </c>
      <c r="O99" s="47">
        <f>+EE!S99*INICIO!$D$17/$E$4</f>
        <v>1.3093289689034364E-2</v>
      </c>
    </row>
    <row r="100" spans="14:15" ht="19.5" customHeight="1" x14ac:dyDescent="0.25">
      <c r="N100" s="47">
        <f>+EE!N100</f>
        <v>0.95000000000000062</v>
      </c>
      <c r="O100" s="47">
        <f>+EE!S100*INICIO!$D$17/$E$4</f>
        <v>1.2955465587044525E-2</v>
      </c>
    </row>
    <row r="101" spans="14:15" ht="19.5" customHeight="1" x14ac:dyDescent="0.25">
      <c r="N101" s="47">
        <f>+EE!N101</f>
        <v>0.96000000000000063</v>
      </c>
      <c r="O101" s="47">
        <f>+EE!S101*INICIO!$D$17/$E$4</f>
        <v>1.2820512820512813E-2</v>
      </c>
    </row>
    <row r="102" spans="14:15" ht="19.5" customHeight="1" x14ac:dyDescent="0.25">
      <c r="N102" s="47">
        <f>+EE!N102</f>
        <v>0.97000000000000064</v>
      </c>
      <c r="O102" s="47">
        <f>+EE!S102*INICIO!$D$17/$E$4</f>
        <v>1.2688342585249795E-2</v>
      </c>
    </row>
    <row r="103" spans="14:15" ht="19.5" customHeight="1" x14ac:dyDescent="0.25">
      <c r="N103" s="47">
        <f>+EE!N103</f>
        <v>0.98000000000000065</v>
      </c>
      <c r="O103" s="47">
        <f>+EE!S103*INICIO!$D$17/$E$4</f>
        <v>1.2558869701726837E-2</v>
      </c>
    </row>
    <row r="104" spans="14:15" ht="19.5" customHeight="1" x14ac:dyDescent="0.25">
      <c r="N104" s="47">
        <f>+EE!N104</f>
        <v>0.99000000000000066</v>
      </c>
      <c r="O104" s="47">
        <f>+EE!S104*INICIO!$D$17/$E$4</f>
        <v>1.2432012432012425E-2</v>
      </c>
    </row>
    <row r="105" spans="14:15" ht="19.5" customHeight="1" x14ac:dyDescent="0.25">
      <c r="N105" s="47">
        <f>+EE!N105</f>
        <v>1.0000000000000007</v>
      </c>
      <c r="O105" s="47">
        <f>+EE!S105*INICIO!$D$17/$E$4</f>
        <v>1.2307692307692299E-2</v>
      </c>
    </row>
    <row r="106" spans="14:15" ht="19.5" customHeight="1" x14ac:dyDescent="0.25">
      <c r="N106" s="47">
        <f>+EE!N106</f>
        <v>1.0100000000000007</v>
      </c>
      <c r="O106" s="47">
        <f>+EE!S106*INICIO!$D$17/$E$4</f>
        <v>1.2185833968012177E-2</v>
      </c>
    </row>
    <row r="107" spans="14:15" ht="19.5" customHeight="1" x14ac:dyDescent="0.25">
      <c r="N107" s="47">
        <f>+EE!N107</f>
        <v>1.0200000000000007</v>
      </c>
      <c r="O107" s="47">
        <f>+EE!S107*INICIO!$D$17/$E$4</f>
        <v>1.206636500754147E-2</v>
      </c>
    </row>
    <row r="108" spans="14:15" ht="19.5" customHeight="1" x14ac:dyDescent="0.25">
      <c r="N108" s="47">
        <f>+EE!N108</f>
        <v>1.0300000000000007</v>
      </c>
      <c r="O108" s="47">
        <f>+EE!S108*INICIO!$D$17/$E$4</f>
        <v>1.1949215832710971E-2</v>
      </c>
    </row>
    <row r="109" spans="14:15" ht="19.5" customHeight="1" x14ac:dyDescent="0.25">
      <c r="N109" s="47">
        <f>+EE!N109</f>
        <v>1.0400000000000007</v>
      </c>
      <c r="O109" s="47">
        <f>+EE!S109*INICIO!$D$17/$E$4</f>
        <v>1.1834319526627212E-2</v>
      </c>
    </row>
    <row r="110" spans="14:15" ht="19.5" customHeight="1" x14ac:dyDescent="0.25">
      <c r="N110" s="47">
        <f>+EE!N110</f>
        <v>1.0500000000000007</v>
      </c>
      <c r="O110" s="47">
        <f>+EE!S110*INICIO!$D$17/$E$4</f>
        <v>1.1721611721611715E-2</v>
      </c>
    </row>
    <row r="111" spans="14:15" ht="19.5" customHeight="1" x14ac:dyDescent="0.25">
      <c r="N111" s="47">
        <f>+EE!N111</f>
        <v>1.0600000000000007</v>
      </c>
      <c r="O111" s="47">
        <f>+EE!S111*INICIO!$D$17/$E$4</f>
        <v>1.1611030478955E-2</v>
      </c>
    </row>
    <row r="112" spans="14:15" ht="19.5" customHeight="1" x14ac:dyDescent="0.25">
      <c r="N112" s="47">
        <f>+EE!N112</f>
        <v>1.0700000000000007</v>
      </c>
      <c r="O112" s="47">
        <f>+EE!S112*INICIO!$D$17/$E$4</f>
        <v>1.1502516175413365E-2</v>
      </c>
    </row>
    <row r="113" spans="14:15" ht="19.5" customHeight="1" x14ac:dyDescent="0.25">
      <c r="N113" s="47">
        <f>+EE!N113</f>
        <v>1.0800000000000007</v>
      </c>
      <c r="O113" s="47">
        <f>+EE!S113*INICIO!$D$17/$E$4</f>
        <v>1.139601139601139E-2</v>
      </c>
    </row>
    <row r="114" spans="14:15" ht="19.5" customHeight="1" x14ac:dyDescent="0.25">
      <c r="N114" s="47">
        <f>+EE!N114</f>
        <v>1.0900000000000007</v>
      </c>
      <c r="O114" s="47">
        <f>+EE!S114*INICIO!$D$17/$E$4</f>
        <v>1.1291460832745228E-2</v>
      </c>
    </row>
    <row r="115" spans="14:15" ht="19.5" customHeight="1" x14ac:dyDescent="0.25">
      <c r="N115" s="47">
        <f>+EE!N115</f>
        <v>1.1000000000000008</v>
      </c>
      <c r="O115" s="47">
        <f>+EE!S115*INICIO!$D$17/$E$4</f>
        <v>1.118881118881118E-2</v>
      </c>
    </row>
    <row r="116" spans="14:15" ht="19.5" customHeight="1" x14ac:dyDescent="0.25">
      <c r="N116" s="47">
        <f>+EE!N116</f>
        <v>1.1100000000000008</v>
      </c>
      <c r="O116" s="47">
        <f>+EE!S116*INICIO!$D$17/$E$4</f>
        <v>1.1088011088011079E-2</v>
      </c>
    </row>
    <row r="117" spans="14:15" ht="19.5" customHeight="1" x14ac:dyDescent="0.25">
      <c r="N117" s="47">
        <f>+EE!N117</f>
        <v>1.1200000000000008</v>
      </c>
      <c r="O117" s="47">
        <f>+EE!S117*INICIO!$D$17/$E$4</f>
        <v>1.0989010989010981E-2</v>
      </c>
    </row>
    <row r="118" spans="14:15" ht="19.5" customHeight="1" x14ac:dyDescent="0.25">
      <c r="N118" s="47">
        <f>+EE!N118</f>
        <v>1.1300000000000008</v>
      </c>
      <c r="O118" s="47">
        <f>+EE!S118*INICIO!$D$17/$E$4</f>
        <v>1.0891763104152479E-2</v>
      </c>
    </row>
    <row r="119" spans="14:15" ht="19.5" customHeight="1" x14ac:dyDescent="0.25">
      <c r="N119" s="47">
        <f>+EE!N119</f>
        <v>1.1400000000000008</v>
      </c>
      <c r="O119" s="47">
        <f>+EE!S119*INICIO!$D$17/$E$4</f>
        <v>1.0796221322537105E-2</v>
      </c>
    </row>
    <row r="120" spans="14:15" ht="19.5" customHeight="1" x14ac:dyDescent="0.25">
      <c r="N120" s="47">
        <f>+EE!N120</f>
        <v>1.1500000000000008</v>
      </c>
      <c r="O120" s="47">
        <f>+EE!S120*INICIO!$D$17/$E$4</f>
        <v>1.0702341137123737E-2</v>
      </c>
    </row>
    <row r="121" spans="14:15" ht="19.5" customHeight="1" x14ac:dyDescent="0.25">
      <c r="N121" s="47">
        <f>+EE!N121</f>
        <v>1.1600000000000008</v>
      </c>
      <c r="O121" s="47">
        <f>+EE!S121*INICIO!$D$17/$E$4</f>
        <v>1.0610079575596811E-2</v>
      </c>
    </row>
    <row r="122" spans="14:15" ht="19.5" customHeight="1" x14ac:dyDescent="0.25">
      <c r="N122" s="47">
        <f>+EE!N122</f>
        <v>1.1700000000000008</v>
      </c>
      <c r="O122" s="47">
        <f>+EE!S122*INICIO!$D$17/$E$4</f>
        <v>1.0519395134779742E-2</v>
      </c>
    </row>
    <row r="123" spans="14:15" ht="19.5" customHeight="1" x14ac:dyDescent="0.25">
      <c r="N123" s="47">
        <f>+EE!N123</f>
        <v>1.1800000000000008</v>
      </c>
      <c r="O123" s="47">
        <f>+EE!S123*INICIO!$D$17/$E$4</f>
        <v>1.0430247718383304E-2</v>
      </c>
    </row>
    <row r="124" spans="14:15" ht="19.5" customHeight="1" x14ac:dyDescent="0.25">
      <c r="N124" s="47">
        <f>+EE!N124</f>
        <v>1.1900000000000008</v>
      </c>
      <c r="O124" s="47">
        <f>+EE!S124*INICIO!$D$17/$E$4</f>
        <v>1.0342598577892688E-2</v>
      </c>
    </row>
    <row r="125" spans="14:15" ht="19.5" customHeight="1" x14ac:dyDescent="0.25">
      <c r="N125" s="47">
        <f>+EE!N125</f>
        <v>1.2000000000000008</v>
      </c>
      <c r="O125" s="47">
        <f>+EE!S125*INICIO!$D$17/$E$4</f>
        <v>1.0256410256410249E-2</v>
      </c>
    </row>
    <row r="126" spans="14:15" ht="19.5" customHeight="1" x14ac:dyDescent="0.25">
      <c r="N126" s="47">
        <f>+EE!N126</f>
        <v>1.2100000000000009</v>
      </c>
      <c r="O126" s="47">
        <f>+EE!S126*INICIO!$D$17/$E$4</f>
        <v>1.0171646535282892E-2</v>
      </c>
    </row>
    <row r="127" spans="14:15" ht="19.5" customHeight="1" x14ac:dyDescent="0.25">
      <c r="N127" s="47">
        <f>+EE!N127</f>
        <v>1.2200000000000009</v>
      </c>
      <c r="O127" s="47">
        <f>+EE!S127*INICIO!$D$17/$E$4</f>
        <v>1.0088272383354345E-2</v>
      </c>
    </row>
    <row r="128" spans="14:15" ht="19.5" customHeight="1" x14ac:dyDescent="0.25">
      <c r="N128" s="47">
        <f>+EE!N128</f>
        <v>1.2300000000000009</v>
      </c>
      <c r="O128" s="47">
        <f>+EE!S128*INICIO!$D$17/$E$4</f>
        <v>1.0006253908692926E-2</v>
      </c>
    </row>
    <row r="129" spans="14:15" ht="19.5" customHeight="1" x14ac:dyDescent="0.25">
      <c r="N129" s="47">
        <f>+EE!N129</f>
        <v>1.2400000000000009</v>
      </c>
      <c r="O129" s="47">
        <f>+EE!S129*INICIO!$D$17/$E$4</f>
        <v>9.9255583126550799E-3</v>
      </c>
    </row>
    <row r="130" spans="14:15" ht="19.5" customHeight="1" x14ac:dyDescent="0.25">
      <c r="N130" s="47">
        <f>+EE!N130</f>
        <v>1.2500000000000009</v>
      </c>
      <c r="O130" s="47">
        <f>+EE!S130*INICIO!$D$17/$E$4</f>
        <v>9.8461538461538396E-3</v>
      </c>
    </row>
    <row r="131" spans="14:15" ht="19.5" customHeight="1" x14ac:dyDescent="0.25">
      <c r="N131" s="47">
        <f>+EE!N131</f>
        <v>1.2600000000000009</v>
      </c>
      <c r="O131" s="47">
        <f>+EE!S131*INICIO!$D$17/$E$4</f>
        <v>9.7680097680097611E-3</v>
      </c>
    </row>
    <row r="132" spans="14:15" ht="19.5" customHeight="1" x14ac:dyDescent="0.25">
      <c r="N132" s="47">
        <f>+EE!N132</f>
        <v>1.2700000000000009</v>
      </c>
      <c r="O132" s="47">
        <f>+EE!S132*INICIO!$D$17/$E$4</f>
        <v>9.6910963052695264E-3</v>
      </c>
    </row>
    <row r="133" spans="14:15" ht="19.5" customHeight="1" x14ac:dyDescent="0.25">
      <c r="N133" s="47">
        <f>+EE!N133</f>
        <v>1.2800000000000009</v>
      </c>
      <c r="O133" s="47">
        <f>+EE!S133*INICIO!$D$17/$E$4</f>
        <v>9.615384615384609E-3</v>
      </c>
    </row>
    <row r="134" spans="14:15" ht="19.5" customHeight="1" x14ac:dyDescent="0.25">
      <c r="N134" s="47">
        <f>+EE!N134</f>
        <v>1.2900000000000009</v>
      </c>
      <c r="O134" s="47">
        <f>+EE!S134*INICIO!$D$17/$E$4</f>
        <v>9.54084675014907E-3</v>
      </c>
    </row>
    <row r="135" spans="14:15" ht="19.5" customHeight="1" x14ac:dyDescent="0.25">
      <c r="N135" s="47">
        <f>+EE!N135</f>
        <v>1.3000000000000009</v>
      </c>
      <c r="O135" s="47">
        <f>+EE!S135*INICIO!$D$17/$E$4</f>
        <v>9.4674556213017683E-3</v>
      </c>
    </row>
    <row r="136" spans="14:15" ht="19.5" customHeight="1" x14ac:dyDescent="0.25">
      <c r="N136" s="47">
        <f>+EE!N136</f>
        <v>1.3100000000000009</v>
      </c>
      <c r="O136" s="47">
        <f>+EE!S136*INICIO!$D$17/$E$4</f>
        <v>9.3951849677040445E-3</v>
      </c>
    </row>
    <row r="137" spans="14:15" ht="19.5" customHeight="1" x14ac:dyDescent="0.25">
      <c r="N137" s="47">
        <f>+EE!N137</f>
        <v>1.320000000000001</v>
      </c>
      <c r="O137" s="47">
        <f>+EE!S137*INICIO!$D$17/$E$4</f>
        <v>9.3240093240093171E-3</v>
      </c>
    </row>
    <row r="138" spans="14:15" ht="19.5" customHeight="1" x14ac:dyDescent="0.25">
      <c r="N138" s="47">
        <f>+EE!N138</f>
        <v>1.330000000000001</v>
      </c>
      <c r="O138" s="47">
        <f>+EE!S138*INICIO!$D$17/$E$4</f>
        <v>9.2539039907460902E-3</v>
      </c>
    </row>
    <row r="139" spans="14:15" ht="19.5" customHeight="1" x14ac:dyDescent="0.25">
      <c r="N139" s="47">
        <f>+EE!N139</f>
        <v>1.340000000000001</v>
      </c>
      <c r="O139" s="47">
        <f>+EE!S139*INICIO!$D$17/$E$4</f>
        <v>9.1848450057405214E-3</v>
      </c>
    </row>
    <row r="140" spans="14:15" ht="19.5" customHeight="1" x14ac:dyDescent="0.25">
      <c r="N140" s="47">
        <f>+EE!N140</f>
        <v>1.350000000000001</v>
      </c>
      <c r="O140" s="47">
        <f>+EE!S140*INICIO!$D$17/$E$4</f>
        <v>9.116809116809111E-3</v>
      </c>
    </row>
    <row r="141" spans="14:15" ht="19.5" customHeight="1" x14ac:dyDescent="0.25">
      <c r="N141" s="47">
        <f>+EE!N141</f>
        <v>1.360000000000001</v>
      </c>
      <c r="O141" s="47">
        <f>+EE!S141*INICIO!$D$17/$E$4</f>
        <v>9.0497737556561025E-3</v>
      </c>
    </row>
    <row r="142" spans="14:15" ht="19.5" customHeight="1" x14ac:dyDescent="0.25">
      <c r="N142" s="47">
        <f>+EE!N142</f>
        <v>1.370000000000001</v>
      </c>
      <c r="O142" s="47">
        <f>+EE!S142*INICIO!$D$17/$E$4</f>
        <v>8.9837170129140869E-3</v>
      </c>
    </row>
    <row r="143" spans="14:15" ht="19.5" customHeight="1" x14ac:dyDescent="0.25">
      <c r="N143" s="47">
        <f>+EE!N143</f>
        <v>1.380000000000001</v>
      </c>
      <c r="O143" s="47">
        <f>+EE!S143*INICIO!$D$17/$E$4</f>
        <v>8.9186176142697811E-3</v>
      </c>
    </row>
    <row r="144" spans="14:15" ht="19.5" customHeight="1" x14ac:dyDescent="0.25">
      <c r="N144" s="47">
        <f>+EE!N144</f>
        <v>1.390000000000001</v>
      </c>
      <c r="O144" s="47">
        <f>+EE!S144*INICIO!$D$17/$E$4</f>
        <v>8.8544548976203594E-3</v>
      </c>
    </row>
    <row r="145" spans="14:15" ht="19.5" customHeight="1" x14ac:dyDescent="0.25">
      <c r="N145" s="47">
        <f>+EE!N145</f>
        <v>1.400000000000001</v>
      </c>
      <c r="O145" s="47">
        <f>+EE!S145*INICIO!$D$17/$E$4</f>
        <v>8.7912087912087843E-3</v>
      </c>
    </row>
    <row r="146" spans="14:15" ht="19.5" customHeight="1" x14ac:dyDescent="0.25">
      <c r="N146" s="47">
        <f>+EE!N146</f>
        <v>1.410000000000001</v>
      </c>
      <c r="O146" s="47">
        <f>+EE!S146*INICIO!$D$17/$E$4</f>
        <v>8.728859792689574E-3</v>
      </c>
    </row>
    <row r="147" spans="14:15" ht="19.5" customHeight="1" x14ac:dyDescent="0.25">
      <c r="N147" s="47">
        <f>+EE!N147</f>
        <v>1.420000000000001</v>
      </c>
      <c r="O147" s="47">
        <f>+EE!S147*INICIO!$D$17/$E$4</f>
        <v>8.6673889490790842E-3</v>
      </c>
    </row>
    <row r="148" spans="14:15" ht="19.5" customHeight="1" x14ac:dyDescent="0.25">
      <c r="N148" s="47">
        <f>+EE!N148</f>
        <v>1.430000000000001</v>
      </c>
      <c r="O148" s="47">
        <f>+EE!S148*INICIO!$D$17/$E$4</f>
        <v>8.6067778375470624E-3</v>
      </c>
    </row>
    <row r="149" spans="14:15" ht="19.5" customHeight="1" x14ac:dyDescent="0.25">
      <c r="N149" s="47">
        <f>+EE!N149</f>
        <v>1.4400000000000011</v>
      </c>
      <c r="O149" s="47">
        <f>+EE!S149*INICIO!$D$17/$E$4</f>
        <v>8.5470085470085409E-3</v>
      </c>
    </row>
    <row r="150" spans="14:15" ht="19.5" customHeight="1" x14ac:dyDescent="0.25">
      <c r="N150" s="47">
        <f>+EE!N150</f>
        <v>1.4500000000000011</v>
      </c>
      <c r="O150" s="47">
        <f>+EE!S150*INICIO!$D$17/$E$4</f>
        <v>8.4880636604774476E-3</v>
      </c>
    </row>
    <row r="151" spans="14:15" ht="19.5" customHeight="1" x14ac:dyDescent="0.25">
      <c r="N151" s="47">
        <f>+EE!N151</f>
        <v>1.4600000000000011</v>
      </c>
      <c r="O151" s="47">
        <f>+EE!S151*INICIO!$D$17/$E$4</f>
        <v>8.4299262381454087E-3</v>
      </c>
    </row>
    <row r="152" spans="14:15" ht="19.5" customHeight="1" x14ac:dyDescent="0.25">
      <c r="N152" s="47">
        <f>+EE!N152</f>
        <v>1.4700000000000011</v>
      </c>
      <c r="O152" s="47">
        <f>+EE!S152*INICIO!$D$17/$E$4</f>
        <v>8.3725798011512233E-3</v>
      </c>
    </row>
    <row r="153" spans="14:15" ht="19.5" customHeight="1" x14ac:dyDescent="0.25">
      <c r="N153" s="47">
        <f>+EE!N153</f>
        <v>1.4800000000000011</v>
      </c>
      <c r="O153" s="47">
        <f>+EE!S153*INICIO!$D$17/$E$4</f>
        <v>8.3160083160083095E-3</v>
      </c>
    </row>
    <row r="154" spans="14:15" ht="19.5" customHeight="1" x14ac:dyDescent="0.25">
      <c r="N154" s="47">
        <f>+EE!N154</f>
        <v>1.4900000000000011</v>
      </c>
      <c r="O154" s="47">
        <f>+EE!S154*INICIO!$D$17/$E$4</f>
        <v>8.2601961796592606E-3</v>
      </c>
    </row>
    <row r="155" spans="14:15" ht="19.5" customHeight="1" x14ac:dyDescent="0.25">
      <c r="N155" s="47">
        <f>+EE!N155</f>
        <v>1.5000000000000011</v>
      </c>
      <c r="O155" s="47">
        <f>+EE!S155*INICIO!$D$17/$E$4</f>
        <v>8.2051282051281999E-3</v>
      </c>
    </row>
    <row r="156" spans="14:15" ht="19.5" customHeight="1" x14ac:dyDescent="0.25">
      <c r="N156" s="47">
        <f>+EE!N156</f>
        <v>1.5100000000000011</v>
      </c>
      <c r="O156" s="47">
        <f>+EE!S156*INICIO!$D$17/$E$4</f>
        <v>8.1507896077432449E-3</v>
      </c>
    </row>
    <row r="157" spans="14:15" ht="19.5" customHeight="1" x14ac:dyDescent="0.25">
      <c r="N157" s="47">
        <f>+EE!N157</f>
        <v>1.5200000000000011</v>
      </c>
      <c r="O157" s="47">
        <f>+EE!S157*INICIO!$D$17/$E$4</f>
        <v>8.0971659919028289E-3</v>
      </c>
    </row>
    <row r="158" spans="14:15" ht="19.5" customHeight="1" x14ac:dyDescent="0.25">
      <c r="N158" s="47">
        <f>+EE!N158</f>
        <v>1.5300000000000011</v>
      </c>
      <c r="O158" s="47">
        <f>+EE!S158*INICIO!$D$17/$E$4</f>
        <v>8.0442433383609794E-3</v>
      </c>
    </row>
    <row r="159" spans="14:15" ht="19.5" customHeight="1" x14ac:dyDescent="0.25">
      <c r="N159" s="47">
        <f>+EE!N159</f>
        <v>1.5400000000000011</v>
      </c>
      <c r="O159" s="47">
        <f>+EE!S159*INICIO!$D$17/$E$4</f>
        <v>7.9920079920079868E-3</v>
      </c>
    </row>
    <row r="160" spans="14:15" ht="19.5" customHeight="1" x14ac:dyDescent="0.25">
      <c r="N160" s="47">
        <f>+EE!N160</f>
        <v>1.5500000000000012</v>
      </c>
      <c r="O160" s="47">
        <f>+EE!S160*INICIO!$D$17/$E$4</f>
        <v>7.9404466501240643E-3</v>
      </c>
    </row>
    <row r="161" spans="14:15" ht="19.5" customHeight="1" x14ac:dyDescent="0.25">
      <c r="N161" s="47">
        <f>+EE!N161</f>
        <v>1.5600000000000012</v>
      </c>
      <c r="O161" s="47">
        <f>+EE!S161*INICIO!$D$17/$E$4</f>
        <v>7.8895463510848078E-3</v>
      </c>
    </row>
    <row r="162" spans="14:15" ht="19.5" customHeight="1" x14ac:dyDescent="0.25">
      <c r="N162" s="47">
        <f>+EE!N162</f>
        <v>1.5700000000000012</v>
      </c>
      <c r="O162" s="47">
        <f>+EE!S162*INICIO!$D$17/$E$4</f>
        <v>7.8392944634982798E-3</v>
      </c>
    </row>
    <row r="163" spans="14:15" ht="19.5" customHeight="1" x14ac:dyDescent="0.25">
      <c r="N163" s="47">
        <f>+EE!N163</f>
        <v>1.5800000000000012</v>
      </c>
      <c r="O163" s="47">
        <f>+EE!S163*INICIO!$D$17/$E$4</f>
        <v>7.7896786757546193E-3</v>
      </c>
    </row>
    <row r="164" spans="14:15" ht="19.5" customHeight="1" x14ac:dyDescent="0.25">
      <c r="N164" s="47">
        <f>+EE!N164</f>
        <v>1.5900000000000012</v>
      </c>
      <c r="O164" s="47">
        <f>+EE!S164*INICIO!$D$17/$E$4</f>
        <v>7.7406869859699984E-3</v>
      </c>
    </row>
    <row r="165" spans="14:15" ht="19.5" customHeight="1" x14ac:dyDescent="0.25">
      <c r="N165" s="47">
        <f>+EE!N165</f>
        <v>1.6000000000000012</v>
      </c>
      <c r="O165" s="47">
        <f>+EE!S165*INICIO!$D$17/$E$4</f>
        <v>7.6923076923076875E-3</v>
      </c>
    </row>
    <row r="166" spans="14:15" ht="19.5" customHeight="1" x14ac:dyDescent="0.25">
      <c r="N166" s="47">
        <f>+EE!N166</f>
        <v>1.6100000000000012</v>
      </c>
      <c r="O166" s="47">
        <f>+EE!S166*INICIO!$D$17/$E$4</f>
        <v>7.6445293836598137E-3</v>
      </c>
    </row>
    <row r="167" spans="14:15" ht="19.5" customHeight="1" x14ac:dyDescent="0.25">
      <c r="N167" s="47">
        <f>+EE!N167</f>
        <v>1.6200000000000012</v>
      </c>
      <c r="O167" s="47">
        <f>+EE!S167*INICIO!$D$17/$E$4</f>
        <v>7.5973409306742583E-3</v>
      </c>
    </row>
    <row r="168" spans="14:15" ht="19.5" customHeight="1" x14ac:dyDescent="0.25">
      <c r="N168" s="47">
        <f>+EE!N168</f>
        <v>1.6300000000000012</v>
      </c>
      <c r="O168" s="47">
        <f>+EE!S168*INICIO!$D$17/$E$4</f>
        <v>7.5507314771118402E-3</v>
      </c>
    </row>
    <row r="169" spans="14:15" ht="19.5" customHeight="1" x14ac:dyDescent="0.25">
      <c r="N169" s="47">
        <f>+EE!N169</f>
        <v>1.6400000000000012</v>
      </c>
      <c r="O169" s="47">
        <f>+EE!S169*INICIO!$D$17/$E$4</f>
        <v>7.5046904315196946E-3</v>
      </c>
    </row>
    <row r="170" spans="14:15" ht="19.5" customHeight="1" x14ac:dyDescent="0.25">
      <c r="N170" s="47">
        <f>+EE!N170</f>
        <v>1.6500000000000012</v>
      </c>
      <c r="O170" s="47">
        <f>+EE!S170*INICIO!$D$17/$E$4</f>
        <v>7.459207459207454E-3</v>
      </c>
    </row>
    <row r="171" spans="14:15" ht="19.5" customHeight="1" x14ac:dyDescent="0.25">
      <c r="N171" s="47">
        <f>+EE!N171</f>
        <v>1.6600000000000013</v>
      </c>
      <c r="O171" s="47">
        <f>+EE!S171*INICIO!$D$17/$E$4</f>
        <v>7.4142724745134324E-3</v>
      </c>
    </row>
    <row r="172" spans="14:15" ht="19.5" customHeight="1" x14ac:dyDescent="0.25">
      <c r="N172" s="47">
        <f>+EE!N172</f>
        <v>1.6700000000000013</v>
      </c>
      <c r="O172" s="47">
        <f>+EE!S172*INICIO!$D$17/$E$4</f>
        <v>7.3698756333486813E-3</v>
      </c>
    </row>
    <row r="173" spans="14:15" ht="19.5" customHeight="1" x14ac:dyDescent="0.25">
      <c r="N173" s="47">
        <f>+EE!N173</f>
        <v>1.6800000000000013</v>
      </c>
      <c r="O173" s="47">
        <f>+EE!S173*INICIO!$D$17/$E$4</f>
        <v>7.3260073260073199E-3</v>
      </c>
    </row>
    <row r="174" spans="14:15" ht="19.5" customHeight="1" x14ac:dyDescent="0.25">
      <c r="N174" s="47">
        <f>+EE!N174</f>
        <v>1.6900000000000013</v>
      </c>
      <c r="O174" s="47">
        <f>+EE!S174*INICIO!$D$17/$E$4</f>
        <v>7.2826581702321296E-3</v>
      </c>
    </row>
    <row r="175" spans="14:15" ht="19.5" customHeight="1" x14ac:dyDescent="0.25">
      <c r="N175" s="47">
        <f>+EE!N175</f>
        <v>1.7000000000000013</v>
      </c>
      <c r="O175" s="47">
        <f>+EE!S175*INICIO!$D$17/$E$4</f>
        <v>7.2398190045248802E-3</v>
      </c>
    </row>
    <row r="176" spans="14:15" ht="19.5" customHeight="1" x14ac:dyDescent="0.25">
      <c r="N176" s="47">
        <f>+EE!N176</f>
        <v>1.7100000000000013</v>
      </c>
      <c r="O176" s="47">
        <f>+EE!S176*INICIO!$D$17/$E$4</f>
        <v>7.1974808816914031E-3</v>
      </c>
    </row>
    <row r="177" spans="14:15" ht="19.5" customHeight="1" x14ac:dyDescent="0.25">
      <c r="N177" s="47">
        <f>+EE!N177</f>
        <v>1.7200000000000013</v>
      </c>
      <c r="O177" s="47">
        <f>+EE!S177*INICIO!$D$17/$E$4</f>
        <v>7.1556350626118016E-3</v>
      </c>
    </row>
    <row r="178" spans="14:15" ht="19.5" customHeight="1" x14ac:dyDescent="0.25">
      <c r="N178" s="47">
        <f>+EE!N178</f>
        <v>1.7300000000000013</v>
      </c>
      <c r="O178" s="47">
        <f>+EE!S178*INICIO!$D$17/$E$4</f>
        <v>7.114273010226763E-3</v>
      </c>
    </row>
    <row r="179" spans="14:15" ht="19.5" customHeight="1" x14ac:dyDescent="0.25">
      <c r="N179" s="47">
        <f>+EE!N179</f>
        <v>1.7400000000000013</v>
      </c>
      <c r="O179" s="47">
        <f>+EE!S179*INICIO!$D$17/$E$4</f>
        <v>7.0733863837312057E-3</v>
      </c>
    </row>
    <row r="180" spans="14:15" ht="19.5" customHeight="1" x14ac:dyDescent="0.25">
      <c r="N180" s="47">
        <f>+EE!N180</f>
        <v>1.7500000000000013</v>
      </c>
      <c r="O180" s="47">
        <f>+EE!S180*INICIO!$D$17/$E$4</f>
        <v>7.0329670329670278E-3</v>
      </c>
    </row>
    <row r="181" spans="14:15" ht="19.5" customHeight="1" x14ac:dyDescent="0.25">
      <c r="N181" s="47">
        <f>+EE!N181</f>
        <v>1.7600000000000013</v>
      </c>
      <c r="O181" s="47">
        <f>+EE!S181*INICIO!$D$17/$E$4</f>
        <v>6.9930069930069869E-3</v>
      </c>
    </row>
    <row r="182" spans="14:15" ht="19.5" customHeight="1" x14ac:dyDescent="0.25">
      <c r="N182" s="47">
        <f>+EE!N182</f>
        <v>1.7700000000000014</v>
      </c>
      <c r="O182" s="47">
        <f>+EE!S182*INICIO!$D$17/$E$4</f>
        <v>6.953498478922202E-3</v>
      </c>
    </row>
    <row r="183" spans="14:15" ht="19.5" customHeight="1" x14ac:dyDescent="0.25">
      <c r="N183" s="47">
        <f>+EE!N183</f>
        <v>1.7800000000000014</v>
      </c>
      <c r="O183" s="47">
        <f>+EE!S183*INICIO!$D$17/$E$4</f>
        <v>6.9144338807260114E-3</v>
      </c>
    </row>
    <row r="184" spans="14:15" ht="19.5" customHeight="1" x14ac:dyDescent="0.25">
      <c r="N184" s="47">
        <f>+EE!N184</f>
        <v>1.7900000000000014</v>
      </c>
      <c r="O184" s="47">
        <f>+EE!S184*INICIO!$D$17/$E$4</f>
        <v>6.8758057584873177E-3</v>
      </c>
    </row>
    <row r="185" spans="14:15" ht="19.5" customHeight="1" x14ac:dyDescent="0.25">
      <c r="N185" s="47">
        <f>+EE!N185</f>
        <v>1.8000000000000014</v>
      </c>
      <c r="O185" s="47">
        <f>+EE!S185*INICIO!$D$17/$E$4</f>
        <v>6.8376068376068324E-3</v>
      </c>
    </row>
    <row r="186" spans="14:15" ht="19.5" customHeight="1" x14ac:dyDescent="0.25">
      <c r="N186" s="47">
        <f>+EE!N186</f>
        <v>1.8100000000000014</v>
      </c>
      <c r="O186" s="47">
        <f>+EE!S186*INICIO!$D$17/$E$4</f>
        <v>6.7998300042498893E-3</v>
      </c>
    </row>
    <row r="187" spans="14:15" ht="19.5" customHeight="1" x14ac:dyDescent="0.25">
      <c r="N187" s="47">
        <f>+EE!N187</f>
        <v>1.8200000000000014</v>
      </c>
      <c r="O187" s="47">
        <f>+EE!S187*INICIO!$D$17/$E$4</f>
        <v>6.7624683009298346E-3</v>
      </c>
    </row>
    <row r="188" spans="14:15" ht="19.5" customHeight="1" x14ac:dyDescent="0.25">
      <c r="N188" s="47">
        <f>+EE!N188</f>
        <v>1.8300000000000014</v>
      </c>
      <c r="O188" s="47">
        <f>+EE!S188*INICIO!$D$17/$E$4</f>
        <v>6.7255149222362285E-3</v>
      </c>
    </row>
    <row r="189" spans="14:15" ht="19.5" customHeight="1" x14ac:dyDescent="0.25">
      <c r="N189" s="47">
        <f>+EE!N189</f>
        <v>1.8400000000000014</v>
      </c>
      <c r="O189" s="47">
        <f>+EE!S189*INICIO!$D$17/$E$4</f>
        <v>6.6889632107023358E-3</v>
      </c>
    </row>
    <row r="190" spans="14:15" ht="19.5" customHeight="1" x14ac:dyDescent="0.25">
      <c r="N190" s="47">
        <f>+EE!N190</f>
        <v>1.8500000000000014</v>
      </c>
      <c r="O190" s="47">
        <f>+EE!S190*INICIO!$D$17/$E$4</f>
        <v>6.652806652806648E-3</v>
      </c>
    </row>
    <row r="191" spans="14:15" ht="19.5" customHeight="1" x14ac:dyDescent="0.25">
      <c r="N191" s="47">
        <f>+EE!N191</f>
        <v>1.8600000000000014</v>
      </c>
      <c r="O191" s="47">
        <f>+EE!S191*INICIO!$D$17/$E$4</f>
        <v>6.6170388751033852E-3</v>
      </c>
    </row>
    <row r="192" spans="14:15" ht="19.5" customHeight="1" x14ac:dyDescent="0.25">
      <c r="N192" s="47">
        <f>+EE!N192</f>
        <v>1.8700000000000014</v>
      </c>
      <c r="O192" s="47">
        <f>+EE!S192*INICIO!$D$17/$E$4</f>
        <v>6.5816536404771642E-3</v>
      </c>
    </row>
    <row r="193" spans="14:15" ht="19.5" customHeight="1" x14ac:dyDescent="0.25">
      <c r="N193" s="47">
        <f>+EE!N193</f>
        <v>1.8800000000000014</v>
      </c>
      <c r="O193" s="47">
        <f>+EE!S193*INICIO!$D$17/$E$4</f>
        <v>6.5466448445171792E-3</v>
      </c>
    </row>
    <row r="194" spans="14:15" ht="19.5" customHeight="1" x14ac:dyDescent="0.25">
      <c r="N194" s="47">
        <f>+EE!N194</f>
        <v>1.8900000000000015</v>
      </c>
      <c r="O194" s="47">
        <f>+EE!S194*INICIO!$D$17/$E$4</f>
        <v>6.5120065120065074E-3</v>
      </c>
    </row>
    <row r="195" spans="14:15" ht="19.5" customHeight="1" x14ac:dyDescent="0.25">
      <c r="N195" s="47">
        <f>+EE!N195</f>
        <v>1.9000000000000015</v>
      </c>
      <c r="O195" s="47">
        <f>+EE!S195*INICIO!$D$17/$E$4</f>
        <v>6.4777327935222617E-3</v>
      </c>
    </row>
    <row r="196" spans="14:15" ht="19.5" customHeight="1" x14ac:dyDescent="0.25">
      <c r="N196" s="47">
        <f>+EE!N196</f>
        <v>1.9100000000000015</v>
      </c>
      <c r="O196" s="47">
        <f>+EE!S196*INICIO!$D$17/$E$4</f>
        <v>6.4438179621425645E-3</v>
      </c>
    </row>
    <row r="197" spans="14:15" ht="19.5" customHeight="1" x14ac:dyDescent="0.25">
      <c r="N197" s="47">
        <f>+EE!N197</f>
        <v>1.9200000000000015</v>
      </c>
      <c r="O197" s="47">
        <f>+EE!S197*INICIO!$D$17/$E$4</f>
        <v>6.4102564102564048E-3</v>
      </c>
    </row>
    <row r="198" spans="14:15" ht="19.5" customHeight="1" x14ac:dyDescent="0.25">
      <c r="N198" s="47">
        <f>+EE!N198</f>
        <v>1.9300000000000015</v>
      </c>
      <c r="O198" s="47">
        <f>+EE!S198*INICIO!$D$17/$E$4</f>
        <v>6.3770426464726943E-3</v>
      </c>
    </row>
    <row r="199" spans="14:15" ht="19.5" customHeight="1" x14ac:dyDescent="0.25">
      <c r="N199" s="47">
        <f>+EE!N199</f>
        <v>1.9400000000000015</v>
      </c>
      <c r="O199" s="47">
        <f>+EE!S199*INICIO!$D$17/$E$4</f>
        <v>6.3441712926248957E-3</v>
      </c>
    </row>
    <row r="200" spans="14:15" ht="19.5" customHeight="1" x14ac:dyDescent="0.25">
      <c r="N200" s="47">
        <f>+EE!N200</f>
        <v>1.9500000000000015</v>
      </c>
      <c r="O200" s="47">
        <f>+EE!S200*INICIO!$D$17/$E$4</f>
        <v>6.3116370808678447E-3</v>
      </c>
    </row>
    <row r="201" spans="14:15" ht="19.5" customHeight="1" x14ac:dyDescent="0.25">
      <c r="N201" s="47">
        <f>+EE!N201</f>
        <v>1.9600000000000015</v>
      </c>
      <c r="O201" s="47">
        <f>+EE!S201*INICIO!$D$17/$E$4</f>
        <v>6.2794348508634175E-3</v>
      </c>
    </row>
    <row r="202" spans="14:15" ht="19.5" customHeight="1" x14ac:dyDescent="0.25">
      <c r="N202" s="47">
        <f>+EE!N202</f>
        <v>1.9700000000000015</v>
      </c>
      <c r="O202" s="47">
        <f>+EE!S202*INICIO!$D$17/$E$4</f>
        <v>6.2475595470519278E-3</v>
      </c>
    </row>
    <row r="203" spans="14:15" ht="19.5" customHeight="1" x14ac:dyDescent="0.25">
      <c r="N203" s="47">
        <f>+EE!N203</f>
        <v>1.9800000000000015</v>
      </c>
      <c r="O203" s="47">
        <f>+EE!S203*INICIO!$D$17/$E$4</f>
        <v>6.2160062160062108E-3</v>
      </c>
    </row>
    <row r="204" spans="14:15" ht="19.5" customHeight="1" x14ac:dyDescent="0.25">
      <c r="N204" s="47">
        <f>+EE!N204</f>
        <v>1.9900000000000015</v>
      </c>
      <c r="O204" s="47">
        <f>+EE!S204*INICIO!$D$17/$E$4</f>
        <v>6.1847700038654757E-3</v>
      </c>
    </row>
    <row r="205" spans="14:15" ht="19.5" customHeight="1" x14ac:dyDescent="0.25">
      <c r="N205" s="47">
        <f>+EE!N205</f>
        <v>2.0000000000000013</v>
      </c>
      <c r="O205" s="47">
        <f>+EE!S205*INICIO!$D$17/$E$4</f>
        <v>6.1538461538461495E-3</v>
      </c>
    </row>
    <row r="206" spans="14:15" ht="19.5" customHeight="1" x14ac:dyDescent="0.25">
      <c r="N206" s="47">
        <f>+EE!N206</f>
        <v>2.0100000000000011</v>
      </c>
      <c r="O206" s="47">
        <f>+EE!S206*INICIO!$D$17/$E$4</f>
        <v>6.1232300038270154E-3</v>
      </c>
    </row>
    <row r="207" spans="14:15" ht="19.5" customHeight="1" x14ac:dyDescent="0.25">
      <c r="N207" s="47">
        <f>+EE!N207</f>
        <v>2.0200000000000009</v>
      </c>
      <c r="O207" s="47">
        <f>+EE!S207*INICIO!$D$17/$E$4</f>
        <v>6.0929169840060896E-3</v>
      </c>
    </row>
    <row r="208" spans="14:15" ht="19.5" customHeight="1" x14ac:dyDescent="0.25">
      <c r="N208" s="47">
        <f>+EE!N208</f>
        <v>2.0300000000000007</v>
      </c>
      <c r="O208" s="47">
        <f>+EE!S208*INICIO!$D$17/$E$4</f>
        <v>6.0629026146267508E-3</v>
      </c>
    </row>
    <row r="209" spans="14:15" ht="19.5" customHeight="1" x14ac:dyDescent="0.25">
      <c r="N209" s="47">
        <f>+EE!N209</f>
        <v>2.0400000000000005</v>
      </c>
      <c r="O209" s="47">
        <f>+EE!S209*INICIO!$D$17/$E$4</f>
        <v>6.0331825037707376E-3</v>
      </c>
    </row>
    <row r="210" spans="14:15" ht="19.5" customHeight="1" x14ac:dyDescent="0.25">
      <c r="N210" s="47">
        <f>+EE!N210</f>
        <v>2.0500000000000003</v>
      </c>
      <c r="O210" s="47">
        <f>+EE!S210*INICIO!$D$17/$E$4</f>
        <v>6.003752345215759E-3</v>
      </c>
    </row>
    <row r="211" spans="14:15" ht="19.5" customHeight="1" x14ac:dyDescent="0.25">
      <c r="N211" s="47">
        <f>+EE!N211</f>
        <v>2.06</v>
      </c>
      <c r="O211" s="47">
        <f>+EE!S211*INICIO!$D$17/$E$4</f>
        <v>5.9746079163554887E-3</v>
      </c>
    </row>
    <row r="212" spans="14:15" ht="19.5" customHeight="1" x14ac:dyDescent="0.25">
      <c r="N212" s="47">
        <f>+EE!N212</f>
        <v>2.0699999999999998</v>
      </c>
      <c r="O212" s="47">
        <f>+EE!S212*INICIO!$D$17/$E$4</f>
        <v>5.9457450761798598E-3</v>
      </c>
    </row>
    <row r="213" spans="14:15" ht="19.5" customHeight="1" x14ac:dyDescent="0.25">
      <c r="N213" s="47">
        <f>+EE!N213</f>
        <v>2.0799999999999996</v>
      </c>
      <c r="O213" s="47">
        <f>+EE!S213*INICIO!$D$17/$E$4</f>
        <v>5.9171597633136111E-3</v>
      </c>
    </row>
    <row r="214" spans="14:15" ht="19.5" customHeight="1" x14ac:dyDescent="0.25">
      <c r="N214" s="47">
        <f>+EE!N214</f>
        <v>2.0899999999999994</v>
      </c>
      <c r="O214" s="47">
        <f>+EE!S214*INICIO!$D$17/$E$4</f>
        <v>5.8888479941111536E-3</v>
      </c>
    </row>
    <row r="215" spans="14:15" ht="19.5" customHeight="1" x14ac:dyDescent="0.25">
      <c r="N215" s="47">
        <f>+EE!N215</f>
        <v>2.0999999999999992</v>
      </c>
      <c r="O215" s="47">
        <f>+EE!S215*INICIO!$D$17/$E$4</f>
        <v>5.8608058608058634E-3</v>
      </c>
    </row>
    <row r="216" spans="14:15" ht="19.5" customHeight="1" x14ac:dyDescent="0.25">
      <c r="N216" s="47">
        <f>+EE!N216</f>
        <v>2.109999999999999</v>
      </c>
      <c r="O216" s="47">
        <f>+EE!S216*INICIO!$D$17/$E$4</f>
        <v>5.8330295297119965E-3</v>
      </c>
    </row>
    <row r="217" spans="14:15" ht="19.5" customHeight="1" x14ac:dyDescent="0.25">
      <c r="N217" s="47">
        <f>+EE!N217</f>
        <v>2.1199999999999988</v>
      </c>
      <c r="O217" s="47">
        <f>+EE!S217*INICIO!$D$17/$E$4</f>
        <v>5.8055152394775062E-3</v>
      </c>
    </row>
    <row r="218" spans="14:15" ht="19.5" customHeight="1" x14ac:dyDescent="0.25">
      <c r="N218" s="47">
        <f>+EE!N218</f>
        <v>2.1299999999999986</v>
      </c>
      <c r="O218" s="47">
        <f>+EE!S218*INICIO!$D$17/$E$4</f>
        <v>5.7782592993860645E-3</v>
      </c>
    </row>
    <row r="219" spans="14:15" ht="19.5" customHeight="1" x14ac:dyDescent="0.25">
      <c r="N219" s="47">
        <f>+EE!N219</f>
        <v>2.1399999999999983</v>
      </c>
      <c r="O219" s="47">
        <f>+EE!S219*INICIO!$D$17/$E$4</f>
        <v>5.7512580877066895E-3</v>
      </c>
    </row>
    <row r="220" spans="14:15" ht="19.5" customHeight="1" x14ac:dyDescent="0.25">
      <c r="N220" s="47">
        <f>+EE!N220</f>
        <v>2.1499999999999981</v>
      </c>
      <c r="O220" s="47">
        <f>+EE!S220*INICIO!$D$17/$E$4</f>
        <v>5.7245080500894505E-3</v>
      </c>
    </row>
    <row r="221" spans="14:15" ht="19.5" customHeight="1" x14ac:dyDescent="0.25">
      <c r="N221" s="47">
        <f>+EE!N221</f>
        <v>2.1599999999999979</v>
      </c>
      <c r="O221" s="47">
        <f>+EE!S221*INICIO!$D$17/$E$4</f>
        <v>5.6980056980057044E-3</v>
      </c>
    </row>
    <row r="222" spans="14:15" ht="19.5" customHeight="1" x14ac:dyDescent="0.25">
      <c r="N222" s="47">
        <f>+EE!N222</f>
        <v>2.1699999999999977</v>
      </c>
      <c r="O222" s="47">
        <f>+EE!S222*INICIO!$D$17/$E$4</f>
        <v>5.6717476072314843E-3</v>
      </c>
    </row>
    <row r="223" spans="14:15" ht="19.5" customHeight="1" x14ac:dyDescent="0.25">
      <c r="N223" s="47">
        <f>+EE!N223</f>
        <v>2.1799999999999975</v>
      </c>
      <c r="O223" s="47">
        <f>+EE!S223*INICIO!$D$17/$E$4</f>
        <v>5.6457304163726246E-3</v>
      </c>
    </row>
    <row r="224" spans="14:15" ht="19.5" customHeight="1" x14ac:dyDescent="0.25">
      <c r="N224" s="47">
        <f>+EE!N224</f>
        <v>2.1899999999999973</v>
      </c>
      <c r="O224" s="47">
        <f>+EE!S224*INICIO!$D$17/$E$4</f>
        <v>5.6199508254302843E-3</v>
      </c>
    </row>
    <row r="225" spans="14:15" ht="19.5" customHeight="1" x14ac:dyDescent="0.25">
      <c r="N225" s="47">
        <f>+EE!N225</f>
        <v>2.1999999999999971</v>
      </c>
      <c r="O225" s="47">
        <f>+EE!S225*INICIO!$D$17/$E$4</f>
        <v>5.5944055944056013E-3</v>
      </c>
    </row>
    <row r="226" spans="14:15" ht="19.5" customHeight="1" x14ac:dyDescent="0.25">
      <c r="N226" s="47">
        <f>+EE!N226</f>
        <v>2.2099999999999969</v>
      </c>
      <c r="O226" s="47">
        <f>+EE!S226*INICIO!$D$17/$E$4</f>
        <v>5.5690915419422289E-3</v>
      </c>
    </row>
    <row r="227" spans="14:15" ht="19.5" customHeight="1" x14ac:dyDescent="0.25">
      <c r="N227" s="47">
        <f>+EE!N227</f>
        <v>2.2199999999999966</v>
      </c>
      <c r="O227" s="47">
        <f>+EE!S227*INICIO!$D$17/$E$4</f>
        <v>5.5440055440055527E-3</v>
      </c>
    </row>
    <row r="228" spans="14:15" ht="19.5" customHeight="1" x14ac:dyDescent="0.25">
      <c r="N228" s="47">
        <f>+EE!N228</f>
        <v>2.2299999999999964</v>
      </c>
      <c r="O228" s="47">
        <f>+EE!S228*INICIO!$D$17/$E$4</f>
        <v>5.5191445325974559E-3</v>
      </c>
    </row>
    <row r="229" spans="14:15" ht="19.5" customHeight="1" x14ac:dyDescent="0.25">
      <c r="N229" s="47">
        <f>+EE!N229</f>
        <v>2.2399999999999962</v>
      </c>
      <c r="O229" s="47">
        <f>+EE!S229*INICIO!$D$17/$E$4</f>
        <v>5.4945054945055036E-3</v>
      </c>
    </row>
    <row r="230" spans="14:15" ht="19.5" customHeight="1" x14ac:dyDescent="0.25">
      <c r="N230" s="47">
        <f>+EE!N230</f>
        <v>2.249999999999996</v>
      </c>
      <c r="O230" s="47">
        <f>+EE!S230*INICIO!$D$17/$E$4</f>
        <v>5.4700854700854796E-3</v>
      </c>
    </row>
    <row r="231" spans="14:15" ht="19.5" customHeight="1" x14ac:dyDescent="0.25">
      <c r="N231" s="47">
        <f>+EE!N231</f>
        <v>2.2599999999999958</v>
      </c>
      <c r="O231" s="47">
        <f>+EE!S231*INICIO!$D$17/$E$4</f>
        <v>5.4458815520762515E-3</v>
      </c>
    </row>
    <row r="232" spans="14:15" ht="19.5" customHeight="1" x14ac:dyDescent="0.25">
      <c r="N232" s="47">
        <f>+EE!N232</f>
        <v>2.2699999999999956</v>
      </c>
      <c r="O232" s="47">
        <f>+EE!S232*INICIO!$D$17/$E$4</f>
        <v>5.4218908844459613E-3</v>
      </c>
    </row>
    <row r="233" spans="14:15" ht="19.5" customHeight="1" x14ac:dyDescent="0.25">
      <c r="N233" s="47">
        <f>+EE!N233</f>
        <v>2.2799999999999954</v>
      </c>
      <c r="O233" s="47">
        <f>+EE!S233*INICIO!$D$17/$E$4</f>
        <v>5.3981106612685662E-3</v>
      </c>
    </row>
    <row r="234" spans="14:15" ht="19.5" customHeight="1" x14ac:dyDescent="0.25">
      <c r="N234" s="47">
        <f>+EE!N234</f>
        <v>2.2899999999999952</v>
      </c>
      <c r="O234" s="47">
        <f>+EE!S234*INICIO!$D$17/$E$4</f>
        <v>5.3745381256298397E-3</v>
      </c>
    </row>
    <row r="235" spans="14:15" ht="19.5" customHeight="1" x14ac:dyDescent="0.25">
      <c r="N235" s="47">
        <f>+EE!N235</f>
        <v>2.2999999999999949</v>
      </c>
      <c r="O235" s="47">
        <f>+EE!S235*INICIO!$D$17/$E$4</f>
        <v>5.3511705685618848E-3</v>
      </c>
    </row>
    <row r="236" spans="14:15" ht="19.5" customHeight="1" x14ac:dyDescent="0.25">
      <c r="N236" s="47">
        <f>+EE!N236</f>
        <v>2.3099999999999947</v>
      </c>
      <c r="O236" s="47">
        <f>+EE!S236*INICIO!$D$17/$E$4</f>
        <v>5.3280053280053401E-3</v>
      </c>
    </row>
    <row r="237" spans="14:15" ht="19.5" customHeight="1" x14ac:dyDescent="0.25">
      <c r="N237" s="47">
        <f>+EE!N237</f>
        <v>2.3199999999999945</v>
      </c>
      <c r="O237" s="47">
        <f>+EE!S237*INICIO!$D$17/$E$4</f>
        <v>5.3050397877984212E-3</v>
      </c>
    </row>
    <row r="238" spans="14:15" ht="19.5" customHeight="1" x14ac:dyDescent="0.25">
      <c r="N238" s="47">
        <f>+EE!N238</f>
        <v>2.3299999999999943</v>
      </c>
      <c r="O238" s="47">
        <f>+EE!S238*INICIO!$D$17/$E$4</f>
        <v>5.2822713766919899E-3</v>
      </c>
    </row>
    <row r="239" spans="14:15" ht="19.5" customHeight="1" x14ac:dyDescent="0.25">
      <c r="N239" s="47">
        <f>+EE!N239</f>
        <v>2.3399999999999941</v>
      </c>
      <c r="O239" s="47">
        <f>+EE!S239*INICIO!$D$17/$E$4</f>
        <v>5.2596975673898884E-3</v>
      </c>
    </row>
    <row r="240" spans="14:15" ht="19.5" customHeight="1" x14ac:dyDescent="0.25">
      <c r="N240" s="47">
        <f>+EE!N240</f>
        <v>2.3499999999999939</v>
      </c>
      <c r="O240" s="47">
        <f>+EE!S240*INICIO!$D$17/$E$4</f>
        <v>5.2373158756137623E-3</v>
      </c>
    </row>
    <row r="241" spans="14:15" ht="19.5" customHeight="1" x14ac:dyDescent="0.25">
      <c r="N241" s="47">
        <f>+EE!N241</f>
        <v>2.3599999999999937</v>
      </c>
      <c r="O241" s="47">
        <f>+EE!S241*INICIO!$D$17/$E$4</f>
        <v>5.2151238591916695E-3</v>
      </c>
    </row>
    <row r="242" spans="14:15" ht="19.5" customHeight="1" x14ac:dyDescent="0.25">
      <c r="N242" s="47">
        <f>+EE!N242</f>
        <v>2.3699999999999934</v>
      </c>
      <c r="O242" s="47">
        <f>+EE!S242*INICIO!$D$17/$E$4</f>
        <v>5.1931191171697647E-3</v>
      </c>
    </row>
    <row r="243" spans="14:15" ht="19.5" customHeight="1" x14ac:dyDescent="0.25">
      <c r="N243" s="47">
        <f>+EE!N243</f>
        <v>2.3799999999999932</v>
      </c>
      <c r="O243" s="47">
        <f>+EE!S243*INICIO!$D$17/$E$4</f>
        <v>5.1712992889463624E-3</v>
      </c>
    </row>
    <row r="244" spans="14:15" ht="19.5" customHeight="1" x14ac:dyDescent="0.25">
      <c r="N244" s="47">
        <f>+EE!N244</f>
        <v>2.389999999999993</v>
      </c>
      <c r="O244" s="47">
        <f>+EE!S244*INICIO!$D$17/$E$4</f>
        <v>5.1496620534277598E-3</v>
      </c>
    </row>
    <row r="245" spans="14:15" ht="19.5" customHeight="1" x14ac:dyDescent="0.25">
      <c r="N245" s="47">
        <f>+EE!N245</f>
        <v>2.3999999999999928</v>
      </c>
      <c r="O245" s="47">
        <f>+EE!S245*INICIO!$D$17/$E$4</f>
        <v>5.1282051282051438E-3</v>
      </c>
    </row>
    <row r="246" spans="14:15" ht="19.5" customHeight="1" x14ac:dyDescent="0.25">
      <c r="N246" s="47">
        <f>+EE!N246</f>
        <v>2.4099999999999926</v>
      </c>
      <c r="O246" s="47">
        <f>+EE!S246*INICIO!$D$17/$E$4</f>
        <v>5.1069262687520106E-3</v>
      </c>
    </row>
    <row r="247" spans="14:15" ht="19.5" customHeight="1" x14ac:dyDescent="0.25">
      <c r="N247" s="47">
        <f>+EE!N247</f>
        <v>2.4199999999999924</v>
      </c>
      <c r="O247" s="47">
        <f>+EE!S247*INICIO!$D$17/$E$4</f>
        <v>5.085823267641466E-3</v>
      </c>
    </row>
    <row r="248" spans="14:15" ht="19.5" customHeight="1" x14ac:dyDescent="0.25">
      <c r="N248" s="47">
        <f>+EE!N248</f>
        <v>2.4299999999999922</v>
      </c>
      <c r="O248" s="47">
        <f>+EE!S248*INICIO!$D$17/$E$4</f>
        <v>5.0648939537828591E-3</v>
      </c>
    </row>
    <row r="249" spans="14:15" ht="19.5" customHeight="1" x14ac:dyDescent="0.25">
      <c r="N249" s="47">
        <f>+EE!N249</f>
        <v>2.439999999999992</v>
      </c>
      <c r="O249" s="47">
        <f>+EE!S249*INICIO!$D$17/$E$4</f>
        <v>5.0441361916771918E-3</v>
      </c>
    </row>
    <row r="250" spans="14:15" ht="19.5" customHeight="1" x14ac:dyDescent="0.25">
      <c r="N250" s="47">
        <f>+EE!N250</f>
        <v>2.4499999999999917</v>
      </c>
      <c r="O250" s="47">
        <f>+EE!S250*INICIO!$D$17/$E$4</f>
        <v>5.0235478806907544E-3</v>
      </c>
    </row>
    <row r="251" spans="14:15" ht="19.5" customHeight="1" x14ac:dyDescent="0.25">
      <c r="N251" s="47">
        <f>+EE!N251</f>
        <v>2.4599999999999915</v>
      </c>
      <c r="O251" s="47">
        <f>+EE!S251*INICIO!$D$17/$E$4</f>
        <v>5.0031269543464839E-3</v>
      </c>
    </row>
    <row r="252" spans="14:15" ht="19.5" customHeight="1" x14ac:dyDescent="0.25">
      <c r="N252" s="47">
        <f>+EE!N252</f>
        <v>2.4699999999999913</v>
      </c>
      <c r="O252" s="47">
        <f>+EE!S252*INICIO!$D$17/$E$4</f>
        <v>4.9828713796325318E-3</v>
      </c>
    </row>
    <row r="253" spans="14:15" ht="19.5" customHeight="1" x14ac:dyDescent="0.25">
      <c r="N253" s="47">
        <f>+EE!N253</f>
        <v>2.4799999999999911</v>
      </c>
      <c r="O253" s="47">
        <f>+EE!S253*INICIO!$D$17/$E$4</f>
        <v>4.9627791563275616E-3</v>
      </c>
    </row>
    <row r="254" spans="14:15" ht="19.5" customHeight="1" x14ac:dyDescent="0.25">
      <c r="N254" s="47">
        <f>+EE!N254</f>
        <v>2.4899999999999909</v>
      </c>
      <c r="O254" s="47">
        <f>+EE!S254*INICIO!$D$17/$E$4</f>
        <v>4.9428483163423114E-3</v>
      </c>
    </row>
    <row r="255" spans="14:15" ht="19.5" customHeight="1" x14ac:dyDescent="0.25">
      <c r="N255" s="47">
        <f>+EE!N255</f>
        <v>2.4999999999999907</v>
      </c>
      <c r="O255" s="47">
        <f>+EE!S255*INICIO!$D$17/$E$4</f>
        <v>4.9230769230769415E-3</v>
      </c>
    </row>
    <row r="256" spans="14:15" ht="19.5" customHeight="1" x14ac:dyDescent="0.25">
      <c r="N256" s="47">
        <f>+EE!N256</f>
        <v>2.5099999999999905</v>
      </c>
      <c r="O256" s="47">
        <f>+EE!S256*INICIO!$D$17/$E$4</f>
        <v>4.9034630707937669E-3</v>
      </c>
    </row>
    <row r="257" spans="14:15" ht="19.5" customHeight="1" x14ac:dyDescent="0.25">
      <c r="N257" s="47">
        <f>+EE!N257</f>
        <v>2.5199999999999902</v>
      </c>
      <c r="O257" s="47">
        <f>+EE!S257*INICIO!$D$17/$E$4</f>
        <v>4.8840048840049031E-3</v>
      </c>
    </row>
    <row r="258" spans="14:15" ht="19.5" customHeight="1" x14ac:dyDescent="0.25">
      <c r="N258" s="47">
        <f>+EE!N258</f>
        <v>2.52999999999999</v>
      </c>
      <c r="O258" s="47">
        <f>+EE!S258*INICIO!$D$17/$E$4</f>
        <v>4.8647005168744491E-3</v>
      </c>
    </row>
    <row r="259" spans="14:15" ht="19.5" customHeight="1" x14ac:dyDescent="0.25">
      <c r="N259" s="47">
        <f>+EE!N259</f>
        <v>2.5399999999999898</v>
      </c>
      <c r="O259" s="47">
        <f>+EE!S259*INICIO!$D$17/$E$4</f>
        <v>4.8455481526347858E-3</v>
      </c>
    </row>
    <row r="260" spans="14:15" ht="19.5" customHeight="1" x14ac:dyDescent="0.25">
      <c r="N260" s="47">
        <f>+EE!N260</f>
        <v>2.5499999999999896</v>
      </c>
      <c r="O260" s="47">
        <f>+EE!S260*INICIO!$D$17/$E$4</f>
        <v>4.8265460030166114E-3</v>
      </c>
    </row>
    <row r="261" spans="14:15" ht="19.5" customHeight="1" x14ac:dyDescent="0.25">
      <c r="N261" s="47">
        <f>+EE!N261</f>
        <v>2.5599999999999894</v>
      </c>
      <c r="O261" s="47">
        <f>+EE!S261*INICIO!$D$17/$E$4</f>
        <v>4.8076923076923279E-3</v>
      </c>
    </row>
    <row r="262" spans="14:15" ht="19.5" customHeight="1" x14ac:dyDescent="0.25">
      <c r="N262" s="47">
        <f>+EE!N262</f>
        <v>2.5699999999999892</v>
      </c>
      <c r="O262" s="47">
        <f>+EE!S262*INICIO!$D$17/$E$4</f>
        <v>4.7889853337324357E-3</v>
      </c>
    </row>
    <row r="263" spans="14:15" ht="19.5" customHeight="1" x14ac:dyDescent="0.25">
      <c r="N263" s="47">
        <f>+EE!N263</f>
        <v>2.579999999999989</v>
      </c>
      <c r="O263" s="47">
        <f>+EE!S263*INICIO!$D$17/$E$4</f>
        <v>4.7704233750745584E-3</v>
      </c>
    </row>
    <row r="264" spans="14:15" ht="19.5" customHeight="1" x14ac:dyDescent="0.25">
      <c r="N264" s="47">
        <f>+EE!N264</f>
        <v>2.5899999999999888</v>
      </c>
      <c r="O264" s="47">
        <f>+EE!S264*INICIO!$D$17/$E$4</f>
        <v>4.7520047520047725E-3</v>
      </c>
    </row>
    <row r="265" spans="14:15" ht="19.5" customHeight="1" x14ac:dyDescent="0.25">
      <c r="N265" s="47">
        <f>+EE!N265</f>
        <v>2.5999999999999885</v>
      </c>
      <c r="O265" s="47">
        <f>+EE!S265*INICIO!$D$17/$E$4</f>
        <v>4.7337278106509085E-3</v>
      </c>
    </row>
    <row r="266" spans="14:15" ht="19.5" customHeight="1" x14ac:dyDescent="0.25">
      <c r="N266" s="47">
        <f>+EE!N266</f>
        <v>2.6099999999999883</v>
      </c>
      <c r="O266" s="47">
        <f>+EE!S266*INICIO!$D$17/$E$4</f>
        <v>4.7155909224874957E-3</v>
      </c>
    </row>
    <row r="267" spans="14:15" ht="19.5" customHeight="1" x14ac:dyDescent="0.25">
      <c r="N267" s="47">
        <f>+EE!N267</f>
        <v>2.6199999999999881</v>
      </c>
      <c r="O267" s="47">
        <f>+EE!S267*INICIO!$D$17/$E$4</f>
        <v>4.6975924838520474E-3</v>
      </c>
    </row>
    <row r="268" spans="14:15" ht="19.5" customHeight="1" x14ac:dyDescent="0.25">
      <c r="N268" s="47">
        <f>+EE!N268</f>
        <v>2.6299999999999879</v>
      </c>
      <c r="O268" s="47">
        <f>+EE!S268*INICIO!$D$17/$E$4</f>
        <v>4.6797309154723819E-3</v>
      </c>
    </row>
    <row r="269" spans="14:15" ht="19.5" customHeight="1" x14ac:dyDescent="0.25">
      <c r="N269" s="47">
        <f>+EE!N269</f>
        <v>2.6399999999999877</v>
      </c>
      <c r="O269" s="47">
        <f>+EE!S269*INICIO!$D$17/$E$4</f>
        <v>4.6620046620046837E-3</v>
      </c>
    </row>
    <row r="270" spans="14:15" ht="19.5" customHeight="1" x14ac:dyDescent="0.25">
      <c r="N270" s="47">
        <f>+EE!N270</f>
        <v>2.6499999999999875</v>
      </c>
      <c r="O270" s="47">
        <f>+EE!S270*INICIO!$D$17/$E$4</f>
        <v>4.6444121915820251E-3</v>
      </c>
    </row>
    <row r="271" spans="14:15" ht="19.5" customHeight="1" x14ac:dyDescent="0.25">
      <c r="N271" s="47">
        <f>+EE!N271</f>
        <v>2.6599999999999873</v>
      </c>
      <c r="O271" s="47">
        <f>+EE!S271*INICIO!$D$17/$E$4</f>
        <v>4.6269519953730702E-3</v>
      </c>
    </row>
    <row r="272" spans="14:15" ht="19.5" customHeight="1" x14ac:dyDescent="0.25">
      <c r="N272" s="47">
        <f>+EE!N272</f>
        <v>2.6699999999999871</v>
      </c>
      <c r="O272" s="47">
        <f>+EE!S272*INICIO!$D$17/$E$4</f>
        <v>4.6096225871506986E-3</v>
      </c>
    </row>
    <row r="273" spans="14:15" ht="19.5" customHeight="1" x14ac:dyDescent="0.25">
      <c r="N273" s="47">
        <f>+EE!N273</f>
        <v>2.6799999999999868</v>
      </c>
      <c r="O273" s="47">
        <f>+EE!S273*INICIO!$D$17/$E$4</f>
        <v>4.5924225028702867E-3</v>
      </c>
    </row>
    <row r="274" spans="14:15" ht="19.5" customHeight="1" x14ac:dyDescent="0.25">
      <c r="N274" s="47">
        <f>+EE!N274</f>
        <v>2.6899999999999866</v>
      </c>
      <c r="O274" s="47">
        <f>+EE!S274*INICIO!$D$17/$E$4</f>
        <v>4.5753503002573864E-3</v>
      </c>
    </row>
    <row r="275" spans="14:15" ht="19.5" customHeight="1" x14ac:dyDescent="0.25">
      <c r="N275" s="47">
        <f>+EE!N275</f>
        <v>2.6999999999999864</v>
      </c>
      <c r="O275" s="47">
        <f>+EE!S275*INICIO!$D$17/$E$4</f>
        <v>4.5584045584045815E-3</v>
      </c>
    </row>
    <row r="276" spans="14:15" ht="19.5" customHeight="1" x14ac:dyDescent="0.25">
      <c r="N276" s="47">
        <f>+EE!N276</f>
        <v>2.7099999999999862</v>
      </c>
      <c r="O276" s="47">
        <f>+EE!S276*INICIO!$D$17/$E$4</f>
        <v>4.5415838773772586E-3</v>
      </c>
    </row>
    <row r="277" spans="14:15" ht="19.5" customHeight="1" x14ac:dyDescent="0.25">
      <c r="N277" s="47">
        <f>+EE!N277</f>
        <v>2.719999999999986</v>
      </c>
      <c r="O277" s="47">
        <f>+EE!S277*INICIO!$D$17/$E$4</f>
        <v>4.5248868778280781E-3</v>
      </c>
    </row>
    <row r="278" spans="14:15" ht="19.5" customHeight="1" x14ac:dyDescent="0.25">
      <c r="N278" s="47">
        <f>+EE!N278</f>
        <v>2.7299999999999858</v>
      </c>
      <c r="O278" s="47">
        <f>+EE!S278*INICIO!$D$17/$E$4</f>
        <v>4.5083122006199161E-3</v>
      </c>
    </row>
    <row r="279" spans="14:15" ht="19.5" customHeight="1" x14ac:dyDescent="0.25">
      <c r="N279" s="47">
        <f>+EE!N279</f>
        <v>2.7399999999999856</v>
      </c>
      <c r="O279" s="47">
        <f>+EE!S279*INICIO!$D$17/$E$4</f>
        <v>4.4918585064570703E-3</v>
      </c>
    </row>
    <row r="280" spans="14:15" ht="19.5" customHeight="1" x14ac:dyDescent="0.25">
      <c r="N280" s="47">
        <f>+EE!N280</f>
        <v>2.7499999999999853</v>
      </c>
      <c r="O280" s="47">
        <f>+EE!S280*INICIO!$D$17/$E$4</f>
        <v>4.4755244755244989E-3</v>
      </c>
    </row>
    <row r="281" spans="14:15" ht="19.5" customHeight="1" x14ac:dyDescent="0.25">
      <c r="N281" s="47">
        <f>+EE!N281</f>
        <v>2.7599999999999851</v>
      </c>
      <c r="O281" s="47">
        <f>+EE!S281*INICIO!$D$17/$E$4</f>
        <v>4.4593088071349183E-3</v>
      </c>
    </row>
    <row r="282" spans="14:15" ht="19.5" customHeight="1" x14ac:dyDescent="0.25">
      <c r="N282" s="47">
        <f>+EE!N282</f>
        <v>2.7699999999999849</v>
      </c>
      <c r="O282" s="47">
        <f>+EE!S282*INICIO!$D$17/$E$4</f>
        <v>4.4432102193835291E-3</v>
      </c>
    </row>
    <row r="283" spans="14:15" ht="19.5" customHeight="1" x14ac:dyDescent="0.25">
      <c r="N283" s="47">
        <f>+EE!N283</f>
        <v>2.7799999999999847</v>
      </c>
      <c r="O283" s="47">
        <f>+EE!S283*INICIO!$D$17/$E$4</f>
        <v>4.4272274488102066E-3</v>
      </c>
    </row>
    <row r="284" spans="14:15" ht="19.5" customHeight="1" x14ac:dyDescent="0.25">
      <c r="N284" s="47">
        <f>+EE!N284</f>
        <v>2.7899999999999845</v>
      </c>
      <c r="O284" s="47">
        <f>+EE!S284*INICIO!$D$17/$E$4</f>
        <v>4.4113592500689518E-3</v>
      </c>
    </row>
    <row r="285" spans="14:15" ht="19.5" customHeight="1" x14ac:dyDescent="0.25">
      <c r="N285" s="47">
        <f>+EE!N285</f>
        <v>2.7999999999999843</v>
      </c>
      <c r="O285" s="47">
        <f>+EE!S285*INICIO!$D$17/$E$4</f>
        <v>4.3956043956044208E-3</v>
      </c>
    </row>
    <row r="286" spans="14:15" ht="19.5" customHeight="1" x14ac:dyDescent="0.25">
      <c r="N286" s="47">
        <f>+EE!N286</f>
        <v>2.8099999999999841</v>
      </c>
      <c r="O286" s="47">
        <f>+EE!S286*INICIO!$D$17/$E$4</f>
        <v>4.3799616753353657E-3</v>
      </c>
    </row>
    <row r="287" spans="14:15" ht="19.5" customHeight="1" x14ac:dyDescent="0.25">
      <c r="N287" s="47">
        <f>+EE!N287</f>
        <v>2.8199999999999839</v>
      </c>
      <c r="O287" s="47">
        <f>+EE!S287*INICIO!$D$17/$E$4</f>
        <v>4.3644298963448147E-3</v>
      </c>
    </row>
    <row r="288" spans="14:15" ht="19.5" customHeight="1" x14ac:dyDescent="0.25">
      <c r="N288" s="47">
        <f>+EE!N288</f>
        <v>2.8299999999999836</v>
      </c>
      <c r="O288" s="47">
        <f>+EE!S288*INICIO!$D$17/$E$4</f>
        <v>4.3490078825768122E-3</v>
      </c>
    </row>
    <row r="289" spans="14:15" ht="19.5" customHeight="1" x14ac:dyDescent="0.25">
      <c r="N289" s="47">
        <f>+EE!N289</f>
        <v>2.8399999999999834</v>
      </c>
      <c r="O289" s="47">
        <f>+EE!S289*INICIO!$D$17/$E$4</f>
        <v>4.3336944745395707E-3</v>
      </c>
    </row>
    <row r="290" spans="14:15" ht="19.5" customHeight="1" x14ac:dyDescent="0.25">
      <c r="N290" s="47">
        <f>+EE!N290</f>
        <v>2.8499999999999832</v>
      </c>
      <c r="O290" s="47">
        <f>+EE!S290*INICIO!$D$17/$E$4</f>
        <v>4.3184885290148706E-3</v>
      </c>
    </row>
    <row r="291" spans="14:15" ht="19.5" customHeight="1" x14ac:dyDescent="0.25">
      <c r="N291" s="47">
        <f>+EE!N291</f>
        <v>2.859999999999983</v>
      </c>
      <c r="O291" s="47">
        <f>+EE!S291*INICIO!$D$17/$E$4</f>
        <v>4.303388918773559E-3</v>
      </c>
    </row>
    <row r="292" spans="14:15" ht="19.5" customHeight="1" x14ac:dyDescent="0.25">
      <c r="N292" s="47">
        <f>+EE!N292</f>
        <v>2.8699999999999828</v>
      </c>
      <c r="O292" s="47">
        <f>+EE!S292*INICIO!$D$17/$E$4</f>
        <v>4.2883945322969973E-3</v>
      </c>
    </row>
    <row r="293" spans="14:15" ht="19.5" customHeight="1" x14ac:dyDescent="0.25">
      <c r="N293" s="47">
        <f>+EE!N293</f>
        <v>2.8799999999999826</v>
      </c>
      <c r="O293" s="47">
        <f>+EE!S293*INICIO!$D$17/$E$4</f>
        <v>4.2735042735043E-3</v>
      </c>
    </row>
    <row r="294" spans="14:15" ht="19.5" customHeight="1" x14ac:dyDescent="0.25">
      <c r="N294" s="47">
        <f>+EE!N294</f>
        <v>2.8899999999999824</v>
      </c>
      <c r="O294" s="47">
        <f>+EE!S294*INICIO!$D$17/$E$4</f>
        <v>4.2587170614852531E-3</v>
      </c>
    </row>
    <row r="295" spans="14:15" ht="19.5" customHeight="1" x14ac:dyDescent="0.25">
      <c r="N295" s="47">
        <f>+EE!N295</f>
        <v>2.8999999999999821</v>
      </c>
      <c r="O295" s="47">
        <f>+EE!S295*INICIO!$D$17/$E$4</f>
        <v>4.2440318302387533E-3</v>
      </c>
    </row>
    <row r="296" spans="14:15" ht="19.5" customHeight="1" x14ac:dyDescent="0.25">
      <c r="N296" s="47">
        <f>+EE!N296</f>
        <v>2.9099999999999819</v>
      </c>
      <c r="O296" s="47">
        <f>+EE!S296*INICIO!$D$17/$E$4</f>
        <v>4.2294475284166272E-3</v>
      </c>
    </row>
    <row r="297" spans="14:15" ht="19.5" customHeight="1" x14ac:dyDescent="0.25">
      <c r="N297" s="47">
        <f>+EE!N297</f>
        <v>2.9199999999999817</v>
      </c>
      <c r="O297" s="47">
        <f>+EE!S297*INICIO!$D$17/$E$4</f>
        <v>4.2149631190727347E-3</v>
      </c>
    </row>
    <row r="298" spans="14:15" ht="19.5" customHeight="1" x14ac:dyDescent="0.25">
      <c r="N298" s="47">
        <f>+EE!N298</f>
        <v>2.9299999999999815</v>
      </c>
      <c r="O298" s="47">
        <f>+EE!S298*INICIO!$D$17/$E$4</f>
        <v>4.200577579417197E-3</v>
      </c>
    </row>
    <row r="299" spans="14:15" ht="19.5" customHeight="1" x14ac:dyDescent="0.25">
      <c r="N299" s="47">
        <f>+EE!N299</f>
        <v>2.9399999999999813</v>
      </c>
      <c r="O299" s="47">
        <f>+EE!S299*INICIO!$D$17/$E$4</f>
        <v>4.1862899005756411E-3</v>
      </c>
    </row>
    <row r="300" spans="14:15" ht="19.5" customHeight="1" x14ac:dyDescent="0.25">
      <c r="N300" s="47">
        <f>+EE!N300</f>
        <v>2.9499999999999811</v>
      </c>
      <c r="O300" s="47">
        <f>+EE!S300*INICIO!$D$17/$E$4</f>
        <v>4.1720990873533514E-3</v>
      </c>
    </row>
    <row r="301" spans="14:15" ht="19.5" customHeight="1" x14ac:dyDescent="0.25">
      <c r="N301" s="47">
        <f>+EE!N301</f>
        <v>2.9599999999999809</v>
      </c>
      <c r="O301" s="47">
        <f>+EE!S301*INICIO!$D$17/$E$4</f>
        <v>4.1580041580041851E-3</v>
      </c>
    </row>
    <row r="302" spans="14:15" ht="19.5" customHeight="1" x14ac:dyDescent="0.25">
      <c r="N302" s="47">
        <f>+EE!N302</f>
        <v>2.9699999999999807</v>
      </c>
      <c r="O302" s="47">
        <f>+EE!S302*INICIO!$D$17/$E$4</f>
        <v>4.1440041440041712E-3</v>
      </c>
    </row>
    <row r="303" spans="14:15" ht="19.5" customHeight="1" x14ac:dyDescent="0.25">
      <c r="N303" s="47">
        <f>+EE!N303</f>
        <v>2.9799999999999804</v>
      </c>
      <c r="O303" s="47">
        <f>+EE!S303*INICIO!$D$17/$E$4</f>
        <v>4.1300980898296607E-3</v>
      </c>
    </row>
    <row r="304" spans="14:15" ht="19.5" customHeight="1" x14ac:dyDescent="0.25">
      <c r="N304" s="47">
        <f>+EE!N304</f>
        <v>2.9899999999999802</v>
      </c>
      <c r="O304" s="47">
        <f>+EE!S304*INICIO!$D$17/$E$4</f>
        <v>4.1162850527399295E-3</v>
      </c>
    </row>
    <row r="305" spans="14:15" ht="19.5" customHeight="1" x14ac:dyDescent="0.25">
      <c r="N305" s="47">
        <f>+EE!N305</f>
        <v>2.99999999999998</v>
      </c>
      <c r="O305" s="47">
        <f>+EE!S305*INICIO!$D$17/$E$4</f>
        <v>4.1025641025641303E-3</v>
      </c>
    </row>
    <row r="306" spans="14:15" ht="19.5" customHeight="1" x14ac:dyDescent="0.25">
      <c r="N306" s="47">
        <f>+EE!N306</f>
        <v>3.0099999999999798</v>
      </c>
      <c r="O306" s="47">
        <f>+EE!S306*INICIO!$D$17/$E$4</f>
        <v>4.0889343214924887E-3</v>
      </c>
    </row>
    <row r="307" spans="14:15" ht="19.5" customHeight="1" x14ac:dyDescent="0.25">
      <c r="N307" s="47">
        <f>+EE!N307</f>
        <v>3.0199999999999796</v>
      </c>
      <c r="O307" s="47">
        <f>+EE!S307*INICIO!$D$17/$E$4</f>
        <v>4.0753948038716519E-3</v>
      </c>
    </row>
    <row r="308" spans="14:15" ht="19.5" customHeight="1" x14ac:dyDescent="0.25">
      <c r="N308" s="47">
        <f>+EE!N308</f>
        <v>3.0299999999999794</v>
      </c>
      <c r="O308" s="47">
        <f>+EE!S308*INICIO!$D$17/$E$4</f>
        <v>4.0619446560040892E-3</v>
      </c>
    </row>
    <row r="309" spans="14:15" ht="19.5" customHeight="1" x14ac:dyDescent="0.25">
      <c r="N309" s="47">
        <f>+EE!N309</f>
        <v>3.0399999999999792</v>
      </c>
      <c r="O309" s="47">
        <f>+EE!S309*INICIO!$D$17/$E$4</f>
        <v>4.0485829959514448E-3</v>
      </c>
    </row>
    <row r="310" spans="14:15" ht="19.5" customHeight="1" x14ac:dyDescent="0.25">
      <c r="N310" s="47">
        <f>+EE!N310</f>
        <v>3.049999999999979</v>
      </c>
      <c r="O310" s="47">
        <f>+EE!S310*INICIO!$D$17/$E$4</f>
        <v>4.035308953341768E-3</v>
      </c>
    </row>
    <row r="311" spans="14:15" ht="19.5" customHeight="1" x14ac:dyDescent="0.25">
      <c r="N311" s="47">
        <f>+EE!N311</f>
        <v>3.0599999999999787</v>
      </c>
      <c r="O311" s="47">
        <f>+EE!S311*INICIO!$D$17/$E$4</f>
        <v>4.0221216691805209E-3</v>
      </c>
    </row>
    <row r="312" spans="14:15" ht="19.5" customHeight="1" x14ac:dyDescent="0.25">
      <c r="N312" s="47">
        <f>+EE!N312</f>
        <v>3.0699999999999785</v>
      </c>
      <c r="O312" s="47">
        <f>+EE!S312*INICIO!$D$17/$E$4</f>
        <v>4.0090202956652755E-3</v>
      </c>
    </row>
    <row r="313" spans="14:15" ht="19.5" customHeight="1" x14ac:dyDescent="0.25">
      <c r="N313" s="47">
        <f>+EE!N313</f>
        <v>3.0799999999999783</v>
      </c>
      <c r="O313" s="47">
        <f>+EE!S313*INICIO!$D$17/$E$4</f>
        <v>3.9960039960040238E-3</v>
      </c>
    </row>
    <row r="314" spans="14:15" ht="19.5" customHeight="1" x14ac:dyDescent="0.25">
      <c r="N314" s="47">
        <f>+EE!N314</f>
        <v>3.0899999999999781</v>
      </c>
      <c r="O314" s="47">
        <f>+EE!S314*INICIO!$D$17/$E$4</f>
        <v>3.9830719442370205E-3</v>
      </c>
    </row>
    <row r="315" spans="14:15" ht="19.5" customHeight="1" x14ac:dyDescent="0.25">
      <c r="N315" s="47">
        <f>+EE!N315</f>
        <v>3.0999999999999779</v>
      </c>
      <c r="O315" s="47">
        <f>+EE!S315*INICIO!$D$17/$E$4</f>
        <v>3.9702233250620634E-3</v>
      </c>
    </row>
    <row r="316" spans="14:15" ht="19.5" customHeight="1" x14ac:dyDescent="0.25">
      <c r="N316" s="47">
        <f>+EE!N316</f>
        <v>3.1099999999999777</v>
      </c>
      <c r="O316" s="47">
        <f>+EE!S316*INICIO!$D$17/$E$4</f>
        <v>3.9574573336631502E-3</v>
      </c>
    </row>
    <row r="317" spans="14:15" ht="19.5" customHeight="1" x14ac:dyDescent="0.25">
      <c r="N317" s="47">
        <f>+EE!N317</f>
        <v>3.1199999999999775</v>
      </c>
      <c r="O317" s="47">
        <f>+EE!S317*INICIO!$D$17/$E$4</f>
        <v>3.9447731755424351E-3</v>
      </c>
    </row>
    <row r="318" spans="14:15" ht="19.5" customHeight="1" x14ac:dyDescent="0.25">
      <c r="N318" s="47">
        <f>+EE!N318</f>
        <v>3.1299999999999772</v>
      </c>
      <c r="O318" s="47">
        <f>+EE!S318*INICIO!$D$17/$E$4</f>
        <v>3.9321700663553982E-3</v>
      </c>
    </row>
    <row r="319" spans="14:15" ht="19.5" customHeight="1" x14ac:dyDescent="0.25">
      <c r="N319" s="47">
        <f>+EE!N319</f>
        <v>3.139999999999977</v>
      </c>
      <c r="O319" s="47">
        <f>+EE!S319*INICIO!$D$17/$E$4</f>
        <v>3.9196472317491711E-3</v>
      </c>
    </row>
    <row r="320" spans="14:15" ht="19.5" customHeight="1" x14ac:dyDescent="0.25">
      <c r="N320" s="47">
        <f>+EE!N320</f>
        <v>3.1499999999999768</v>
      </c>
      <c r="O320" s="47">
        <f>+EE!S320*INICIO!$D$17/$E$4</f>
        <v>3.9072039072039358E-3</v>
      </c>
    </row>
    <row r="321" spans="14:15" ht="19.5" customHeight="1" x14ac:dyDescent="0.25">
      <c r="N321" s="47">
        <f>+EE!N321</f>
        <v>3.1599999999999766</v>
      </c>
      <c r="O321" s="47">
        <f>+EE!S321*INICIO!$D$17/$E$4</f>
        <v>3.8948393378773413E-3</v>
      </c>
    </row>
    <row r="322" spans="14:15" ht="19.5" customHeight="1" x14ac:dyDescent="0.25">
      <c r="N322" s="47">
        <f>+EE!N322</f>
        <v>3.1699999999999764</v>
      </c>
      <c r="O322" s="47">
        <f>+EE!S322*INICIO!$D$17/$E$4</f>
        <v>3.8825527784518612E-3</v>
      </c>
    </row>
    <row r="323" spans="14:15" ht="19.5" customHeight="1" x14ac:dyDescent="0.25">
      <c r="N323" s="47">
        <f>+EE!N323</f>
        <v>3.1799999999999762</v>
      </c>
      <c r="O323" s="47">
        <f>+EE!S323*INICIO!$D$17/$E$4</f>
        <v>3.8703434929850313E-3</v>
      </c>
    </row>
    <row r="324" spans="14:15" ht="19.5" customHeight="1" x14ac:dyDescent="0.25">
      <c r="N324" s="47">
        <f>+EE!N324</f>
        <v>3.189999999999976</v>
      </c>
      <c r="O324" s="47">
        <f>+EE!S324*INICIO!$D$17/$E$4</f>
        <v>3.8582107547625076E-3</v>
      </c>
    </row>
    <row r="325" spans="14:15" ht="19.5" customHeight="1" x14ac:dyDescent="0.25">
      <c r="N325" s="47">
        <f>+EE!N325</f>
        <v>3.1999999999999758</v>
      </c>
      <c r="O325" s="47">
        <f>+EE!S325*INICIO!$D$17/$E$4</f>
        <v>3.8461538461538759E-3</v>
      </c>
    </row>
    <row r="326" spans="14:15" ht="19.5" customHeight="1" x14ac:dyDescent="0.25">
      <c r="N326" s="47">
        <f>+EE!N326</f>
        <v>3.2099999999999755</v>
      </c>
      <c r="O326" s="47">
        <f>+EE!S326*INICIO!$D$17/$E$4</f>
        <v>3.8341720584711531E-3</v>
      </c>
    </row>
    <row r="327" spans="14:15" ht="19.5" customHeight="1" x14ac:dyDescent="0.25">
      <c r="N327" s="47">
        <f>+EE!N327</f>
        <v>3.2199999999999753</v>
      </c>
      <c r="O327" s="47">
        <f>+EE!S327*INICIO!$D$17/$E$4</f>
        <v>3.822264691829939E-3</v>
      </c>
    </row>
    <row r="328" spans="14:15" ht="19.5" customHeight="1" x14ac:dyDescent="0.25">
      <c r="N328" s="47">
        <f>+EE!N328</f>
        <v>3.2299999999999751</v>
      </c>
      <c r="O328" s="47">
        <f>+EE!S328*INICIO!$D$17/$E$4</f>
        <v>3.8104310550131281E-3</v>
      </c>
    </row>
    <row r="329" spans="14:15" ht="19.5" customHeight="1" x14ac:dyDescent="0.25">
      <c r="N329" s="47">
        <f>+EE!N329</f>
        <v>3.2399999999999749</v>
      </c>
      <c r="O329" s="47">
        <f>+EE!S329*INICIO!$D$17/$E$4</f>
        <v>3.7986704653371612E-3</v>
      </c>
    </row>
    <row r="330" spans="14:15" ht="19.5" customHeight="1" x14ac:dyDescent="0.25">
      <c r="N330" s="47">
        <f>+EE!N330</f>
        <v>3.2499999999999747</v>
      </c>
      <c r="O330" s="47">
        <f>+EE!S330*INICIO!$D$17/$E$4</f>
        <v>3.7869822485207395E-3</v>
      </c>
    </row>
    <row r="331" spans="14:15" ht="19.5" customHeight="1" x14ac:dyDescent="0.25">
      <c r="N331" s="47">
        <f>+EE!N331</f>
        <v>3.2599999999999745</v>
      </c>
      <c r="O331" s="47">
        <f>+EE!S331*INICIO!$D$17/$E$4</f>
        <v>3.7753657385559522E-3</v>
      </c>
    </row>
    <row r="332" spans="14:15" ht="19.5" customHeight="1" x14ac:dyDescent="0.25">
      <c r="N332" s="47">
        <f>+EE!N332</f>
        <v>3.2699999999999743</v>
      </c>
      <c r="O332" s="47">
        <f>+EE!S332*INICIO!$D$17/$E$4</f>
        <v>3.7638202775817755E-3</v>
      </c>
    </row>
    <row r="333" spans="14:15" ht="19.5" customHeight="1" x14ac:dyDescent="0.25">
      <c r="N333" s="47">
        <f>+EE!N333</f>
        <v>3.279999999999974</v>
      </c>
      <c r="O333" s="47">
        <f>+EE!S333*INICIO!$D$17/$E$4</f>
        <v>3.7523452157598798E-3</v>
      </c>
    </row>
    <row r="334" spans="14:15" ht="19.5" customHeight="1" x14ac:dyDescent="0.25">
      <c r="N334" s="47">
        <f>+EE!N334</f>
        <v>3.2899999999999738</v>
      </c>
      <c r="O334" s="47">
        <f>+EE!S334*INICIO!$D$17/$E$4</f>
        <v>3.7409399111527067E-3</v>
      </c>
    </row>
    <row r="335" spans="14:15" ht="19.5" customHeight="1" x14ac:dyDescent="0.25">
      <c r="N335" s="47">
        <f>+EE!N335</f>
        <v>3.2999999999999736</v>
      </c>
      <c r="O335" s="47">
        <f>+EE!S335*INICIO!$D$17/$E$4</f>
        <v>3.7296037296037595E-3</v>
      </c>
    </row>
    <row r="336" spans="14:15" ht="19.5" customHeight="1" x14ac:dyDescent="0.25">
      <c r="N336" s="47">
        <f>+EE!N336</f>
        <v>3.3099999999999734</v>
      </c>
      <c r="O336" s="47">
        <f>+EE!S336*INICIO!$D$17/$E$4</f>
        <v>3.7183360446200625E-3</v>
      </c>
    </row>
    <row r="337" spans="14:15" ht="19.5" customHeight="1" x14ac:dyDescent="0.25">
      <c r="N337" s="47">
        <f>+EE!N337</f>
        <v>3.3199999999999732</v>
      </c>
      <c r="O337" s="47">
        <f>+EE!S337*INICIO!$D$17/$E$4</f>
        <v>3.7071362372567487E-3</v>
      </c>
    </row>
    <row r="338" spans="14:15" ht="19.5" customHeight="1" x14ac:dyDescent="0.25">
      <c r="N338" s="47">
        <f>+EE!N338</f>
        <v>3.329999999999973</v>
      </c>
      <c r="O338" s="47">
        <f>+EE!S338*INICIO!$D$17/$E$4</f>
        <v>3.6960036960037258E-3</v>
      </c>
    </row>
    <row r="339" spans="14:15" ht="19.5" customHeight="1" x14ac:dyDescent="0.25">
      <c r="N339" s="47">
        <f>+EE!N339</f>
        <v>3.3399999999999728</v>
      </c>
      <c r="O339" s="47">
        <f>+EE!S339*INICIO!$D$17/$E$4</f>
        <v>3.6849378166743736E-3</v>
      </c>
    </row>
    <row r="340" spans="14:15" ht="19.5" customHeight="1" x14ac:dyDescent="0.25">
      <c r="N340" s="47">
        <f>+EE!N340</f>
        <v>3.3499999999999726</v>
      </c>
      <c r="O340" s="47">
        <f>+EE!S340*INICIO!$D$17/$E$4</f>
        <v>3.6739380022962412E-3</v>
      </c>
    </row>
    <row r="341" spans="14:15" ht="19.5" customHeight="1" x14ac:dyDescent="0.25">
      <c r="N341" s="47">
        <f>+EE!N341</f>
        <v>3.3599999999999723</v>
      </c>
      <c r="O341" s="47">
        <f>+EE!S341*INICIO!$D$17/$E$4</f>
        <v>3.6630036630036934E-3</v>
      </c>
    </row>
    <row r="342" spans="14:15" ht="19.5" customHeight="1" x14ac:dyDescent="0.25">
      <c r="N342" s="47">
        <f>+EE!N342</f>
        <v>3.3699999999999721</v>
      </c>
      <c r="O342" s="47">
        <f>+EE!S342*INICIO!$D$17/$E$4</f>
        <v>3.6521342159324659E-3</v>
      </c>
    </row>
    <row r="343" spans="14:15" ht="19.5" customHeight="1" x14ac:dyDescent="0.25">
      <c r="N343" s="47">
        <f>+EE!N343</f>
        <v>3.3799999999999719</v>
      </c>
      <c r="O343" s="47">
        <f>+EE!S343*INICIO!$D$17/$E$4</f>
        <v>3.6413290851160978E-3</v>
      </c>
    </row>
    <row r="344" spans="14:15" ht="19.5" customHeight="1" x14ac:dyDescent="0.25">
      <c r="N344" s="47">
        <f>+EE!N344</f>
        <v>3.3899999999999717</v>
      </c>
      <c r="O344" s="47">
        <f>+EE!S344*INICIO!$D$17/$E$4</f>
        <v>3.6305877013841923E-3</v>
      </c>
    </row>
    <row r="345" spans="14:15" ht="19.5" customHeight="1" x14ac:dyDescent="0.25">
      <c r="N345" s="47">
        <f>+EE!N345</f>
        <v>3.3999999999999715</v>
      </c>
      <c r="O345" s="47">
        <f>+EE!S345*INICIO!$D$17/$E$4</f>
        <v>3.6199095022624739E-3</v>
      </c>
    </row>
    <row r="346" spans="14:15" ht="19.5" customHeight="1" x14ac:dyDescent="0.25">
      <c r="N346" s="47">
        <f>+EE!N346</f>
        <v>3.4099999999999713</v>
      </c>
      <c r="O346" s="47">
        <f>+EE!S346*INICIO!$D$17/$E$4</f>
        <v>3.6092939318746078E-3</v>
      </c>
    </row>
    <row r="347" spans="14:15" ht="19.5" customHeight="1" x14ac:dyDescent="0.25">
      <c r="N347" s="47">
        <f>+EE!N347</f>
        <v>3.4199999999999711</v>
      </c>
      <c r="O347" s="47">
        <f>+EE!S347*INICIO!$D$17/$E$4</f>
        <v>3.5987404408457349E-3</v>
      </c>
    </row>
    <row r="348" spans="14:15" ht="19.5" customHeight="1" x14ac:dyDescent="0.25">
      <c r="N348" s="47">
        <f>+EE!N348</f>
        <v>3.4299999999999708</v>
      </c>
      <c r="O348" s="47">
        <f>+EE!S348*INICIO!$D$17/$E$4</f>
        <v>3.5882484862077004E-3</v>
      </c>
    </row>
    <row r="349" spans="14:15" ht="19.5" customHeight="1" x14ac:dyDescent="0.25">
      <c r="N349" s="47">
        <f>+EE!N349</f>
        <v>3.4399999999999706</v>
      </c>
      <c r="O349" s="47">
        <f>+EE!S349*INICIO!$D$17/$E$4</f>
        <v>3.5778175313059342E-3</v>
      </c>
    </row>
    <row r="350" spans="14:15" ht="19.5" customHeight="1" x14ac:dyDescent="0.25">
      <c r="N350" s="47">
        <f>+EE!N350</f>
        <v>3.4499999999999704</v>
      </c>
      <c r="O350" s="47">
        <f>+EE!S350*INICIO!$D$17/$E$4</f>
        <v>3.5674470457079457E-3</v>
      </c>
    </row>
    <row r="351" spans="14:15" ht="19.5" customHeight="1" x14ac:dyDescent="0.25">
      <c r="N351" s="47">
        <f>+EE!N351</f>
        <v>3.4599999999999702</v>
      </c>
      <c r="O351" s="47">
        <f>+EE!S351*INICIO!$D$17/$E$4</f>
        <v>3.5571365051134144E-3</v>
      </c>
    </row>
    <row r="352" spans="14:15" ht="19.5" customHeight="1" x14ac:dyDescent="0.25">
      <c r="N352" s="47">
        <f>+EE!N352</f>
        <v>3.46999999999997</v>
      </c>
      <c r="O352" s="47">
        <f>+EE!S352*INICIO!$D$17/$E$4</f>
        <v>3.5468853912658253E-3</v>
      </c>
    </row>
    <row r="353" spans="14:15" ht="19.5" customHeight="1" x14ac:dyDescent="0.25">
      <c r="N353" s="47">
        <f>+EE!N353</f>
        <v>3.4799999999999698</v>
      </c>
      <c r="O353" s="47">
        <f>+EE!S353*INICIO!$D$17/$E$4</f>
        <v>3.5366931918656367E-3</v>
      </c>
    </row>
    <row r="354" spans="14:15" ht="19.5" customHeight="1" x14ac:dyDescent="0.25">
      <c r="N354" s="47">
        <f>+EE!N354</f>
        <v>3.4899999999999696</v>
      </c>
      <c r="O354" s="47">
        <f>+EE!S354*INICIO!$D$17/$E$4</f>
        <v>3.5265594004849333E-3</v>
      </c>
    </row>
    <row r="355" spans="14:15" ht="19.5" customHeight="1" x14ac:dyDescent="0.25">
      <c r="N355" s="47">
        <f>+EE!N355</f>
        <v>3.4999999999999694</v>
      </c>
      <c r="O355" s="47">
        <f>+EE!S355*INICIO!$D$17/$E$4</f>
        <v>3.5164835164835473E-3</v>
      </c>
    </row>
    <row r="356" spans="14:15" ht="19.5" customHeight="1" x14ac:dyDescent="0.25">
      <c r="N356" s="47">
        <f>+EE!N356</f>
        <v>3.5099999999999691</v>
      </c>
      <c r="O356" s="47">
        <f>+EE!S356*INICIO!$D$17/$E$4</f>
        <v>3.5064650449266144E-3</v>
      </c>
    </row>
    <row r="357" spans="14:15" ht="19.5" customHeight="1" x14ac:dyDescent="0.25">
      <c r="N357" s="47">
        <f>+EE!N357</f>
        <v>3.5199999999999689</v>
      </c>
      <c r="O357" s="47">
        <f>+EE!S357*INICIO!$D$17/$E$4</f>
        <v>3.4965034965035277E-3</v>
      </c>
    </row>
    <row r="358" spans="14:15" ht="19.5" customHeight="1" x14ac:dyDescent="0.25">
      <c r="N358" s="47">
        <f>+EE!N358</f>
        <v>3.5299999999999687</v>
      </c>
      <c r="O358" s="47">
        <f>+EE!S358*INICIO!$D$17/$E$4</f>
        <v>3.4865983874482771E-3</v>
      </c>
    </row>
    <row r="359" spans="14:15" ht="19.5" customHeight="1" x14ac:dyDescent="0.25">
      <c r="N359" s="47">
        <f>+EE!N359</f>
        <v>3.5399999999999685</v>
      </c>
      <c r="O359" s="47">
        <f>+EE!S359*INICIO!$D$17/$E$4</f>
        <v>3.4767492394611348E-3</v>
      </c>
    </row>
    <row r="360" spans="14:15" ht="19.5" customHeight="1" x14ac:dyDescent="0.25">
      <c r="N360" s="47">
        <f>+EE!N360</f>
        <v>3.5499999999999683</v>
      </c>
      <c r="O360" s="47">
        <f>+EE!S360*INICIO!$D$17/$E$4</f>
        <v>3.4669555796316667E-3</v>
      </c>
    </row>
    <row r="361" spans="14:15" ht="19.5" customHeight="1" x14ac:dyDescent="0.25">
      <c r="N361" s="47">
        <f>+EE!N361</f>
        <v>3.5599999999999681</v>
      </c>
      <c r="O361" s="47">
        <f>+EE!S361*INICIO!$D$17/$E$4</f>
        <v>3.4572169403630387E-3</v>
      </c>
    </row>
    <row r="362" spans="14:15" ht="19.5" customHeight="1" x14ac:dyDescent="0.25">
      <c r="N362" s="47">
        <f>+EE!N362</f>
        <v>3.5699999999999679</v>
      </c>
      <c r="O362" s="47">
        <f>+EE!S362*INICIO!$D$17/$E$4</f>
        <v>3.4475328592975963E-3</v>
      </c>
    </row>
    <row r="363" spans="14:15" ht="19.5" customHeight="1" x14ac:dyDescent="0.25">
      <c r="N363" s="47">
        <f>+EE!N363</f>
        <v>3.5799999999999677</v>
      </c>
      <c r="O363" s="47">
        <f>+EE!S363*INICIO!$D$17/$E$4</f>
        <v>3.4379028792436922E-3</v>
      </c>
    </row>
    <row r="364" spans="14:15" ht="19.5" customHeight="1" x14ac:dyDescent="0.25">
      <c r="N364" s="47">
        <f>+EE!N364</f>
        <v>3.5899999999999674</v>
      </c>
      <c r="O364" s="47">
        <f>+EE!S364*INICIO!$D$17/$E$4</f>
        <v>3.4283265481037379E-3</v>
      </c>
    </row>
    <row r="365" spans="14:15" ht="19.5" customHeight="1" x14ac:dyDescent="0.25">
      <c r="N365" s="47">
        <f>+EE!N365</f>
        <v>3.5999999999999672</v>
      </c>
      <c r="O365" s="47">
        <f>+EE!S365*INICIO!$D$17/$E$4</f>
        <v>3.4188034188034505E-3</v>
      </c>
    </row>
    <row r="366" spans="14:15" ht="19.5" customHeight="1" x14ac:dyDescent="0.25">
      <c r="N366" s="47">
        <f>+EE!N366</f>
        <v>3.609999999999967</v>
      </c>
      <c r="O366" s="47">
        <f>+EE!S366*INICIO!$D$17/$E$4</f>
        <v>3.4093330492222769E-3</v>
      </c>
    </row>
    <row r="367" spans="14:15" ht="19.5" customHeight="1" x14ac:dyDescent="0.25">
      <c r="N367" s="47">
        <f>+EE!N367</f>
        <v>3.6199999999999668</v>
      </c>
      <c r="O367" s="47">
        <f>+EE!S367*INICIO!$D$17/$E$4</f>
        <v>3.3999150021249776E-3</v>
      </c>
    </row>
    <row r="368" spans="14:15" ht="19.5" customHeight="1" x14ac:dyDescent="0.25">
      <c r="N368" s="47">
        <f>+EE!N368</f>
        <v>3.6299999999999666</v>
      </c>
      <c r="O368" s="47">
        <f>+EE!S368*INICIO!$D$17/$E$4</f>
        <v>3.3905488450943306E-3</v>
      </c>
    </row>
    <row r="369" spans="14:15" ht="19.5" customHeight="1" x14ac:dyDescent="0.25">
      <c r="N369" s="47">
        <f>+EE!N369</f>
        <v>3.6399999999999664</v>
      </c>
      <c r="O369" s="47">
        <f>+EE!S369*INICIO!$D$17/$E$4</f>
        <v>3.3812341504649507E-3</v>
      </c>
    </row>
    <row r="370" spans="14:15" ht="19.5" customHeight="1" x14ac:dyDescent="0.25">
      <c r="N370" s="47">
        <f>+EE!N370</f>
        <v>3.6499999999999662</v>
      </c>
      <c r="O370" s="47">
        <f>+EE!S370*INICIO!$D$17/$E$4</f>
        <v>3.3719704952581975E-3</v>
      </c>
    </row>
    <row r="371" spans="14:15" ht="19.5" customHeight="1" x14ac:dyDescent="0.25">
      <c r="N371" s="47">
        <f>+EE!N371</f>
        <v>3.6599999999999659</v>
      </c>
      <c r="O371" s="47">
        <f>+EE!S371*INICIO!$D$17/$E$4</f>
        <v>3.3627574611181485E-3</v>
      </c>
    </row>
    <row r="372" spans="14:15" ht="19.5" customHeight="1" x14ac:dyDescent="0.25">
      <c r="N372" s="47">
        <f>+EE!N372</f>
        <v>3.6699999999999657</v>
      </c>
      <c r="O372" s="47">
        <f>+EE!S372*INICIO!$D$17/$E$4</f>
        <v>3.3535946342486164E-3</v>
      </c>
    </row>
    <row r="373" spans="14:15" ht="19.5" customHeight="1" x14ac:dyDescent="0.25">
      <c r="N373" s="47">
        <f>+EE!N373</f>
        <v>3.6799999999999655</v>
      </c>
      <c r="O373" s="47">
        <f>+EE!S373*INICIO!$D$17/$E$4</f>
        <v>3.3444816053512022E-3</v>
      </c>
    </row>
    <row r="374" spans="14:15" ht="19.5" customHeight="1" x14ac:dyDescent="0.25">
      <c r="N374" s="47">
        <f>+EE!N374</f>
        <v>3.6899999999999653</v>
      </c>
      <c r="O374" s="47">
        <f>+EE!S374*INICIO!$D$17/$E$4</f>
        <v>3.3354179695643427E-3</v>
      </c>
    </row>
    <row r="375" spans="14:15" ht="19.5" customHeight="1" x14ac:dyDescent="0.25">
      <c r="N375" s="47">
        <f>+EE!N375</f>
        <v>3.6999999999999651</v>
      </c>
      <c r="O375" s="47">
        <f>+EE!S375*INICIO!$D$17/$E$4</f>
        <v>3.3264033264033574E-3</v>
      </c>
    </row>
    <row r="376" spans="14:15" ht="19.5" customHeight="1" x14ac:dyDescent="0.25">
      <c r="N376" s="47">
        <f>+EE!N376</f>
        <v>3.7099999999999649</v>
      </c>
      <c r="O376" s="47">
        <f>+EE!S376*INICIO!$D$17/$E$4</f>
        <v>3.3174372797014624E-3</v>
      </c>
    </row>
    <row r="377" spans="14:15" ht="19.5" customHeight="1" x14ac:dyDescent="0.25">
      <c r="N377" s="47">
        <f>+EE!N377</f>
        <v>3.7199999999999647</v>
      </c>
      <c r="O377" s="47">
        <f>+EE!S377*INICIO!$D$17/$E$4</f>
        <v>3.3085194375517268E-3</v>
      </c>
    </row>
    <row r="378" spans="14:15" ht="19.5" customHeight="1" x14ac:dyDescent="0.25">
      <c r="N378" s="47">
        <f>+EE!N378</f>
        <v>3.7299999999999645</v>
      </c>
      <c r="O378" s="47">
        <f>+EE!S378*INICIO!$D$17/$E$4</f>
        <v>3.2996494122499798E-3</v>
      </c>
    </row>
    <row r="379" spans="14:15" ht="19.5" customHeight="1" x14ac:dyDescent="0.25">
      <c r="N379" s="47">
        <f>+EE!N379</f>
        <v>3.7399999999999642</v>
      </c>
      <c r="O379" s="47">
        <f>+EE!S379*INICIO!$D$17/$E$4</f>
        <v>3.2908268202386163E-3</v>
      </c>
    </row>
    <row r="380" spans="14:15" ht="19.5" customHeight="1" x14ac:dyDescent="0.25">
      <c r="N380" s="47">
        <f>+EE!N380</f>
        <v>3.749999999999964</v>
      </c>
      <c r="O380" s="47">
        <f>+EE!S380*INICIO!$D$17/$E$4</f>
        <v>3.2820512820513135E-3</v>
      </c>
    </row>
    <row r="381" spans="14:15" ht="19.5" customHeight="1" x14ac:dyDescent="0.25">
      <c r="N381" s="47">
        <f>+EE!N381</f>
        <v>3.7599999999999638</v>
      </c>
      <c r="O381" s="47">
        <f>+EE!S381*INICIO!$D$17/$E$4</f>
        <v>3.2733224222586239E-3</v>
      </c>
    </row>
    <row r="382" spans="14:15" ht="19.5" customHeight="1" x14ac:dyDescent="0.25">
      <c r="N382" s="47">
        <f>+EE!N382</f>
        <v>3.7699999999999636</v>
      </c>
      <c r="O382" s="47">
        <f>+EE!S382*INICIO!$D$17/$E$4</f>
        <v>3.2646398694144369E-3</v>
      </c>
    </row>
    <row r="383" spans="14:15" ht="19.5" customHeight="1" x14ac:dyDescent="0.25">
      <c r="N383" s="47">
        <f>+EE!N383</f>
        <v>3.7799999999999634</v>
      </c>
      <c r="O383" s="47">
        <f>+EE!S383*INICIO!$D$17/$E$4</f>
        <v>3.2560032560032879E-3</v>
      </c>
    </row>
    <row r="384" spans="14:15" ht="19.5" customHeight="1" x14ac:dyDescent="0.25">
      <c r="N384" s="47">
        <f>+EE!N384</f>
        <v>3.7899999999999632</v>
      </c>
      <c r="O384" s="47">
        <f>+EE!S384*INICIO!$D$17/$E$4</f>
        <v>3.2474122183885038E-3</v>
      </c>
    </row>
    <row r="385" spans="14:15" ht="19.5" customHeight="1" x14ac:dyDescent="0.25">
      <c r="N385" s="47">
        <f>+EE!N385</f>
        <v>3.799999999999963</v>
      </c>
      <c r="O385" s="47">
        <f>+EE!S385*INICIO!$D$17/$E$4</f>
        <v>3.2388663967611656E-3</v>
      </c>
    </row>
    <row r="386" spans="14:15" ht="19.5" customHeight="1" x14ac:dyDescent="0.25">
      <c r="N386" s="47">
        <f>+EE!N386</f>
        <v>3.8099999999999627</v>
      </c>
      <c r="O386" s="47">
        <f>+EE!S386*INICIO!$D$17/$E$4</f>
        <v>3.2303654350898767E-3</v>
      </c>
    </row>
    <row r="387" spans="14:15" ht="19.5" customHeight="1" x14ac:dyDescent="0.25">
      <c r="N387" s="47">
        <f>+EE!N387</f>
        <v>3.8199999999999625</v>
      </c>
      <c r="O387" s="47">
        <f>+EE!S387*INICIO!$D$17/$E$4</f>
        <v>3.2219089810713165E-3</v>
      </c>
    </row>
    <row r="388" spans="14:15" ht="19.5" customHeight="1" x14ac:dyDescent="0.25">
      <c r="N388" s="47">
        <f>+EE!N388</f>
        <v>3.8299999999999623</v>
      </c>
      <c r="O388" s="47">
        <f>+EE!S388*INICIO!$D$17/$E$4</f>
        <v>3.2134966860815745E-3</v>
      </c>
    </row>
    <row r="389" spans="14:15" ht="19.5" customHeight="1" x14ac:dyDescent="0.25">
      <c r="N389" s="47">
        <f>+EE!N389</f>
        <v>3.8399999999999621</v>
      </c>
      <c r="O389" s="47">
        <f>+EE!S389*INICIO!$D$17/$E$4</f>
        <v>3.2051282051282371E-3</v>
      </c>
    </row>
    <row r="390" spans="14:15" ht="19.5" customHeight="1" x14ac:dyDescent="0.25">
      <c r="N390" s="47">
        <f>+EE!N390</f>
        <v>3.8499999999999619</v>
      </c>
      <c r="O390" s="47">
        <f>+EE!S390*INICIO!$D$17/$E$4</f>
        <v>3.1968031968032289E-3</v>
      </c>
    </row>
    <row r="391" spans="14:15" ht="19.5" customHeight="1" x14ac:dyDescent="0.25">
      <c r="N391" s="47">
        <f>+EE!N391</f>
        <v>3.8599999999999617</v>
      </c>
      <c r="O391" s="47">
        <f>+EE!S391*INICIO!$D$17/$E$4</f>
        <v>3.188521323236381E-3</v>
      </c>
    </row>
    <row r="392" spans="14:15" ht="19.5" customHeight="1" x14ac:dyDescent="0.25">
      <c r="N392" s="47">
        <f>+EE!N392</f>
        <v>3.8699999999999615</v>
      </c>
      <c r="O392" s="47">
        <f>+EE!S392*INICIO!$D$17/$E$4</f>
        <v>3.1802822500497235E-3</v>
      </c>
    </row>
    <row r="393" spans="14:15" ht="19.5" customHeight="1" x14ac:dyDescent="0.25">
      <c r="N393" s="47">
        <f>+EE!N393</f>
        <v>3.8799999999999613</v>
      </c>
      <c r="O393" s="47">
        <f>+EE!S393*INICIO!$D$17/$E$4</f>
        <v>3.1720856463124817E-3</v>
      </c>
    </row>
    <row r="394" spans="14:15" ht="19.5" customHeight="1" x14ac:dyDescent="0.25">
      <c r="N394" s="47">
        <f>+EE!N394</f>
        <v>3.889999999999961</v>
      </c>
      <c r="O394" s="47">
        <f>+EE!S394*INICIO!$D$17/$E$4</f>
        <v>3.163931184496769E-3</v>
      </c>
    </row>
    <row r="395" spans="14:15" ht="19.5" customHeight="1" x14ac:dyDescent="0.25">
      <c r="N395" s="47">
        <f>+EE!N395</f>
        <v>3.8999999999999608</v>
      </c>
      <c r="O395" s="47">
        <f>+EE!S395*INICIO!$D$17/$E$4</f>
        <v>3.155818540433957E-3</v>
      </c>
    </row>
    <row r="396" spans="14:15" ht="19.5" customHeight="1" x14ac:dyDescent="0.25">
      <c r="N396" s="47">
        <f>+EE!N396</f>
        <v>3.9099999999999606</v>
      </c>
      <c r="O396" s="47">
        <f>+EE!S396*INICIO!$D$17/$E$4</f>
        <v>3.1477473932717218E-3</v>
      </c>
    </row>
    <row r="397" spans="14:15" ht="19.5" customHeight="1" x14ac:dyDescent="0.25">
      <c r="N397" s="47">
        <f>+EE!N397</f>
        <v>3.9199999999999604</v>
      </c>
      <c r="O397" s="47">
        <f>+EE!S397*INICIO!$D$17/$E$4</f>
        <v>3.139717425431743E-3</v>
      </c>
    </row>
    <row r="398" spans="14:15" ht="19.5" customHeight="1" x14ac:dyDescent="0.25">
      <c r="N398" s="47">
        <f>+EE!N398</f>
        <v>3.9299999999999602</v>
      </c>
      <c r="O398" s="47">
        <f>+EE!S398*INICIO!$D$17/$E$4</f>
        <v>3.1317283225680494E-3</v>
      </c>
    </row>
    <row r="399" spans="14:15" ht="19.5" customHeight="1" x14ac:dyDescent="0.25">
      <c r="N399" s="47">
        <f>+EE!N399</f>
        <v>3.93999999999996</v>
      </c>
      <c r="O399" s="47">
        <f>+EE!S399*INICIO!$D$17/$E$4</f>
        <v>3.1237797735259982E-3</v>
      </c>
    </row>
    <row r="400" spans="14:15" ht="19.5" customHeight="1" x14ac:dyDescent="0.25">
      <c r="N400" s="47">
        <f>+EE!N400</f>
        <v>3.9499999999999598</v>
      </c>
      <c r="O400" s="47">
        <f>+EE!S400*INICIO!$D$17/$E$4</f>
        <v>3.1158714703018817E-3</v>
      </c>
    </row>
    <row r="401" spans="14:15" ht="19.5" customHeight="1" x14ac:dyDescent="0.25">
      <c r="N401" s="47">
        <f>+EE!N401</f>
        <v>3.9599999999999596</v>
      </c>
      <c r="O401" s="47">
        <f>+EE!S401*INICIO!$D$17/$E$4</f>
        <v>3.1080031080031397E-3</v>
      </c>
    </row>
    <row r="402" spans="14:15" ht="19.5" customHeight="1" x14ac:dyDescent="0.25">
      <c r="N402" s="47">
        <f>+EE!N402</f>
        <v>3.9699999999999593</v>
      </c>
      <c r="O402" s="47">
        <f>+EE!S402*INICIO!$D$17/$E$4</f>
        <v>3.1001743848091774E-3</v>
      </c>
    </row>
    <row r="403" spans="14:15" ht="19.5" customHeight="1" x14ac:dyDescent="0.25">
      <c r="N403" s="47">
        <f>+EE!N403</f>
        <v>3.9799999999999591</v>
      </c>
      <c r="O403" s="47">
        <f>+EE!S403*INICIO!$D$17/$E$4</f>
        <v>3.0923850019327721E-3</v>
      </c>
    </row>
    <row r="404" spans="14:15" ht="19.5" customHeight="1" x14ac:dyDescent="0.25">
      <c r="N404" s="47">
        <f>+EE!N404</f>
        <v>3.9899999999999589</v>
      </c>
      <c r="O404" s="47">
        <f>+EE!S404*INICIO!$D$17/$E$4</f>
        <v>3.084634663582064E-3</v>
      </c>
    </row>
    <row r="405" spans="14:15" ht="19.5" customHeight="1" x14ac:dyDescent="0.25">
      <c r="N405" s="47">
        <f>+EE!N405</f>
        <v>3.9999999999999587</v>
      </c>
      <c r="O405" s="47">
        <f>+EE!S405*INICIO!$D$17/$E$4</f>
        <v>3.076923076923109E-3</v>
      </c>
    </row>
    <row r="406" spans="14:15" ht="19.5" customHeight="1" x14ac:dyDescent="0.25">
      <c r="N406" s="47">
        <f>+EE!N406</f>
        <v>4.0099999999999589</v>
      </c>
      <c r="O406" s="47">
        <f>+EE!S406*INICIO!$D$17/$E$4</f>
        <v>3.0692499520430013E-3</v>
      </c>
    </row>
    <row r="407" spans="14:15" ht="19.5" customHeight="1" x14ac:dyDescent="0.25">
      <c r="N407" s="47">
        <f>+EE!N407</f>
        <v>4.0199999999999587</v>
      </c>
      <c r="O407" s="47">
        <f>+EE!S407*INICIO!$D$17/$E$4</f>
        <v>3.0616150019135415E-3</v>
      </c>
    </row>
    <row r="408" spans="14:15" ht="19.5" customHeight="1" x14ac:dyDescent="0.25">
      <c r="N408" s="47">
        <f>+EE!N408</f>
        <v>4.0299999999999585</v>
      </c>
      <c r="O408" s="47">
        <f>+EE!S408*INICIO!$D$17/$E$4</f>
        <v>3.0540179423554428E-3</v>
      </c>
    </row>
    <row r="409" spans="14:15" ht="19.5" customHeight="1" x14ac:dyDescent="0.25">
      <c r="N409" s="47">
        <f>+EE!N409</f>
        <v>4.0399999999999583</v>
      </c>
      <c r="O409" s="47">
        <f>+EE!S409*INICIO!$D$17/$E$4</f>
        <v>3.0464584920030782E-3</v>
      </c>
    </row>
    <row r="410" spans="14:15" ht="19.5" customHeight="1" x14ac:dyDescent="0.25">
      <c r="N410" s="47">
        <f>+EE!N410</f>
        <v>4.0499999999999581</v>
      </c>
      <c r="O410" s="47">
        <f>+EE!S410*INICIO!$D$17/$E$4</f>
        <v>3.0389363722697371E-3</v>
      </c>
    </row>
    <row r="411" spans="14:15" ht="19.5" customHeight="1" x14ac:dyDescent="0.25">
      <c r="N411" s="47">
        <f>+EE!N411</f>
        <v>4.0599999999999579</v>
      </c>
      <c r="O411" s="47">
        <f>+EE!S411*INICIO!$D$17/$E$4</f>
        <v>3.0314513073134079E-3</v>
      </c>
    </row>
    <row r="412" spans="14:15" ht="19.5" customHeight="1" x14ac:dyDescent="0.25">
      <c r="N412" s="47">
        <f>+EE!N412</f>
        <v>4.0699999999999577</v>
      </c>
      <c r="O412" s="47">
        <f>+EE!S412*INICIO!$D$17/$E$4</f>
        <v>3.0240030240030556E-3</v>
      </c>
    </row>
    <row r="413" spans="14:15" ht="19.5" customHeight="1" x14ac:dyDescent="0.25">
      <c r="N413" s="47">
        <f>+EE!N413</f>
        <v>4.0799999999999574</v>
      </c>
      <c r="O413" s="47">
        <f>+EE!S413*INICIO!$D$17/$E$4</f>
        <v>3.0165912518854009E-3</v>
      </c>
    </row>
    <row r="414" spans="14:15" ht="19.5" customHeight="1" x14ac:dyDescent="0.25">
      <c r="N414" s="47">
        <f>+EE!N414</f>
        <v>4.0899999999999572</v>
      </c>
      <c r="O414" s="47">
        <f>+EE!S414*INICIO!$D$17/$E$4</f>
        <v>3.0092157231521857E-3</v>
      </c>
    </row>
    <row r="415" spans="14:15" ht="19.5" customHeight="1" x14ac:dyDescent="0.25">
      <c r="N415" s="47">
        <f>+EE!N415</f>
        <v>4.099999999999957</v>
      </c>
      <c r="O415" s="47">
        <f>+EE!S415*INICIO!$D$17/$E$4</f>
        <v>3.0018761726079116E-3</v>
      </c>
    </row>
    <row r="416" spans="14:15" ht="19.5" customHeight="1" x14ac:dyDescent="0.25">
      <c r="N416" s="47">
        <f>+EE!N416</f>
        <v>4.1099999999999568</v>
      </c>
      <c r="O416" s="47">
        <f>+EE!S416*INICIO!$D$17/$E$4</f>
        <v>2.9945723376380625E-3</v>
      </c>
    </row>
    <row r="417" spans="14:15" ht="19.5" customHeight="1" x14ac:dyDescent="0.25">
      <c r="N417" s="47">
        <f>+EE!N417</f>
        <v>4.1199999999999566</v>
      </c>
      <c r="O417" s="47">
        <f>+EE!S417*INICIO!$D$17/$E$4</f>
        <v>2.9873039581777765E-3</v>
      </c>
    </row>
    <row r="418" spans="14:15" ht="19.5" customHeight="1" x14ac:dyDescent="0.25">
      <c r="N418" s="47">
        <f>+EE!N418</f>
        <v>4.1299999999999564</v>
      </c>
      <c r="O418" s="47">
        <f>+EE!S418*INICIO!$D$17/$E$4</f>
        <v>2.9800707766809778E-3</v>
      </c>
    </row>
    <row r="419" spans="14:15" ht="19.5" customHeight="1" x14ac:dyDescent="0.25">
      <c r="N419" s="47">
        <f>+EE!N419</f>
        <v>4.1399999999999562</v>
      </c>
      <c r="O419" s="47">
        <f>+EE!S419*INICIO!$D$17/$E$4</f>
        <v>2.9728725380899607E-3</v>
      </c>
    </row>
    <row r="420" spans="14:15" ht="19.5" customHeight="1" x14ac:dyDescent="0.25">
      <c r="N420" s="47">
        <f>+EE!N420</f>
        <v>4.1499999999999559</v>
      </c>
      <c r="O420" s="47">
        <f>+EE!S420*INICIO!$D$17/$E$4</f>
        <v>2.965708989805407E-3</v>
      </c>
    </row>
    <row r="421" spans="14:15" ht="19.5" customHeight="1" x14ac:dyDescent="0.25">
      <c r="N421" s="47">
        <f>+EE!N421</f>
        <v>4.1599999999999557</v>
      </c>
      <c r="O421" s="47">
        <f>+EE!S421*INICIO!$D$17/$E$4</f>
        <v>2.9585798816568363E-3</v>
      </c>
    </row>
    <row r="422" spans="14:15" ht="19.5" customHeight="1" x14ac:dyDescent="0.25">
      <c r="N422" s="47">
        <f>+EE!N422</f>
        <v>4.1699999999999555</v>
      </c>
      <c r="O422" s="47">
        <f>+EE!S422*INICIO!$D$17/$E$4</f>
        <v>2.9514849658734865E-3</v>
      </c>
    </row>
    <row r="423" spans="14:15" ht="19.5" customHeight="1" x14ac:dyDescent="0.25">
      <c r="N423" s="47">
        <f>+EE!N423</f>
        <v>4.1799999999999553</v>
      </c>
      <c r="O423" s="47">
        <f>+EE!S423*INICIO!$D$17/$E$4</f>
        <v>2.9444239970556072E-3</v>
      </c>
    </row>
    <row r="424" spans="14:15" ht="19.5" customHeight="1" x14ac:dyDescent="0.25">
      <c r="N424" s="47">
        <f>+EE!N424</f>
        <v>4.1899999999999551</v>
      </c>
      <c r="O424" s="47">
        <f>+EE!S424*INICIO!$D$17/$E$4</f>
        <v>2.9373967321461671E-3</v>
      </c>
    </row>
    <row r="425" spans="14:15" ht="19.5" customHeight="1" x14ac:dyDescent="0.25">
      <c r="N425" s="47">
        <f>+EE!N425</f>
        <v>4.1999999999999549</v>
      </c>
      <c r="O425" s="47">
        <f>+EE!S425*INICIO!$D$17/$E$4</f>
        <v>2.9304029304029621E-3</v>
      </c>
    </row>
    <row r="426" spans="14:15" ht="19.5" customHeight="1" x14ac:dyDescent="0.25">
      <c r="N426" s="47">
        <f>+EE!N426</f>
        <v>4.2099999999999547</v>
      </c>
      <c r="O426" s="47">
        <f>+EE!S426*INICIO!$D$17/$E$4</f>
        <v>2.9234423533711263E-3</v>
      </c>
    </row>
    <row r="427" spans="14:15" ht="19.5" customHeight="1" x14ac:dyDescent="0.25">
      <c r="N427" s="47">
        <f>+EE!N427</f>
        <v>4.2199999999999545</v>
      </c>
      <c r="O427" s="47">
        <f>+EE!S427*INICIO!$D$17/$E$4</f>
        <v>2.9165147648560282E-3</v>
      </c>
    </row>
    <row r="428" spans="14:15" ht="19.5" customHeight="1" x14ac:dyDescent="0.25">
      <c r="N428" s="47">
        <f>+EE!N428</f>
        <v>4.2299999999999542</v>
      </c>
      <c r="O428" s="47">
        <f>+EE!S428*INICIO!$D$17/$E$4</f>
        <v>2.9096199308965582E-3</v>
      </c>
    </row>
    <row r="429" spans="14:15" ht="19.5" customHeight="1" x14ac:dyDescent="0.25">
      <c r="N429" s="47">
        <f>+EE!N429</f>
        <v>4.239999999999954</v>
      </c>
      <c r="O429" s="47">
        <f>+EE!S429*INICIO!$D$17/$E$4</f>
        <v>2.902757619738783E-3</v>
      </c>
    </row>
    <row r="430" spans="14:15" ht="19.5" customHeight="1" x14ac:dyDescent="0.25">
      <c r="N430" s="47">
        <f>+EE!N430</f>
        <v>4.2499999999999538</v>
      </c>
      <c r="O430" s="47">
        <f>+EE!S430*INICIO!$D$17/$E$4</f>
        <v>2.8959276018099859E-3</v>
      </c>
    </row>
    <row r="431" spans="14:15" ht="19.5" customHeight="1" x14ac:dyDescent="0.25">
      <c r="N431" s="47">
        <f>+EE!N431</f>
        <v>4.2599999999999536</v>
      </c>
      <c r="O431" s="47">
        <f>+EE!S431*INICIO!$D$17/$E$4</f>
        <v>2.8891296496930613E-3</v>
      </c>
    </row>
    <row r="432" spans="14:15" ht="19.5" customHeight="1" x14ac:dyDescent="0.25">
      <c r="N432" s="47">
        <f>+EE!N432</f>
        <v>4.2699999999999534</v>
      </c>
      <c r="O432" s="47">
        <f>+EE!S432*INICIO!$D$17/$E$4</f>
        <v>2.8823635381012747E-3</v>
      </c>
    </row>
    <row r="433" spans="14:15" ht="19.5" customHeight="1" x14ac:dyDescent="0.25">
      <c r="N433" s="47">
        <f>+EE!N433</f>
        <v>4.2799999999999532</v>
      </c>
      <c r="O433" s="47">
        <f>+EE!S433*INICIO!$D$17/$E$4</f>
        <v>2.8756290438533743E-3</v>
      </c>
    </row>
    <row r="434" spans="14:15" ht="19.5" customHeight="1" x14ac:dyDescent="0.25">
      <c r="N434" s="47">
        <f>+EE!N434</f>
        <v>4.289999999999953</v>
      </c>
      <c r="O434" s="47">
        <f>+EE!S434*INICIO!$D$17/$E$4</f>
        <v>2.8689259458490541E-3</v>
      </c>
    </row>
    <row r="435" spans="14:15" ht="19.5" customHeight="1" x14ac:dyDescent="0.25">
      <c r="N435" s="47">
        <f>+EE!N435</f>
        <v>4.2999999999999527</v>
      </c>
      <c r="O435" s="47">
        <f>+EE!S435*INICIO!$D$17/$E$4</f>
        <v>2.8622540250447543E-3</v>
      </c>
    </row>
    <row r="436" spans="14:15" ht="19.5" customHeight="1" x14ac:dyDescent="0.25">
      <c r="N436" s="47">
        <f>+EE!N436</f>
        <v>4.3099999999999525</v>
      </c>
      <c r="O436" s="47">
        <f>+EE!S436*INICIO!$D$17/$E$4</f>
        <v>2.8556130644298012E-3</v>
      </c>
    </row>
    <row r="437" spans="14:15" ht="19.5" customHeight="1" x14ac:dyDescent="0.25">
      <c r="N437" s="47">
        <f>+EE!N437</f>
        <v>4.3199999999999523</v>
      </c>
      <c r="O437" s="47">
        <f>+EE!S437*INICIO!$D$17/$E$4</f>
        <v>2.8490028490028804E-3</v>
      </c>
    </row>
    <row r="438" spans="14:15" ht="19.5" customHeight="1" x14ac:dyDescent="0.25">
      <c r="N438" s="47">
        <f>+EE!N438</f>
        <v>4.3299999999999521</v>
      </c>
      <c r="O438" s="47">
        <f>+EE!S438*INICIO!$D$17/$E$4</f>
        <v>2.8424231657488324E-3</v>
      </c>
    </row>
    <row r="439" spans="14:15" ht="19.5" customHeight="1" x14ac:dyDescent="0.25">
      <c r="N439" s="47">
        <f>+EE!N439</f>
        <v>4.3399999999999519</v>
      </c>
      <c r="O439" s="47">
        <f>+EE!S439*INICIO!$D$17/$E$4</f>
        <v>2.8358738036157708E-3</v>
      </c>
    </row>
    <row r="440" spans="14:15" ht="19.5" customHeight="1" x14ac:dyDescent="0.25">
      <c r="N440" s="47">
        <f>+EE!N440</f>
        <v>4.3499999999999517</v>
      </c>
      <c r="O440" s="47">
        <f>+EE!S440*INICIO!$D$17/$E$4</f>
        <v>2.8293545534925158E-3</v>
      </c>
    </row>
    <row r="441" spans="14:15" ht="19.5" customHeight="1" x14ac:dyDescent="0.25">
      <c r="N441" s="47">
        <f>+EE!N441</f>
        <v>4.3599999999999515</v>
      </c>
      <c r="O441" s="47">
        <f>+EE!S441*INICIO!$D$17/$E$4</f>
        <v>2.8228652081863409E-3</v>
      </c>
    </row>
    <row r="442" spans="14:15" ht="19.5" customHeight="1" x14ac:dyDescent="0.25">
      <c r="N442" s="47">
        <f>+EE!N442</f>
        <v>4.3699999999999513</v>
      </c>
      <c r="O442" s="47">
        <f>+EE!S442*INICIO!$D$17/$E$4</f>
        <v>2.8164055624010174E-3</v>
      </c>
    </row>
    <row r="443" spans="14:15" ht="19.5" customHeight="1" x14ac:dyDescent="0.25">
      <c r="N443" s="47">
        <f>+EE!N443</f>
        <v>4.379999999999951</v>
      </c>
      <c r="O443" s="47">
        <f>+EE!S443*INICIO!$D$17/$E$4</f>
        <v>2.8099754127151708E-3</v>
      </c>
    </row>
    <row r="444" spans="14:15" ht="19.5" customHeight="1" x14ac:dyDescent="0.25">
      <c r="N444" s="47">
        <f>+EE!N444</f>
        <v>4.3899999999999508</v>
      </c>
      <c r="O444" s="47">
        <f>+EE!S444*INICIO!$D$17/$E$4</f>
        <v>2.8035745575609216E-3</v>
      </c>
    </row>
    <row r="445" spans="14:15" ht="19.5" customHeight="1" x14ac:dyDescent="0.25">
      <c r="N445" s="47">
        <f>+EE!N445</f>
        <v>4.3999999999999506</v>
      </c>
      <c r="O445" s="47">
        <f>+EE!S445*INICIO!$D$17/$E$4</f>
        <v>2.7972027972028284E-3</v>
      </c>
    </row>
    <row r="446" spans="14:15" ht="19.5" customHeight="1" x14ac:dyDescent="0.25">
      <c r="N446" s="47">
        <f>+EE!N446</f>
        <v>4.4099999999999504</v>
      </c>
      <c r="O446" s="47">
        <f>+EE!S446*INICIO!$D$17/$E$4</f>
        <v>2.7908599337171081E-3</v>
      </c>
    </row>
    <row r="447" spans="14:15" ht="19.5" customHeight="1" x14ac:dyDescent="0.25">
      <c r="N447" s="47">
        <f>+EE!N447</f>
        <v>4.4199999999999502</v>
      </c>
      <c r="O447" s="47">
        <f>+EE!S447*INICIO!$D$17/$E$4</f>
        <v>2.7845457709711422E-3</v>
      </c>
    </row>
    <row r="448" spans="14:15" ht="19.5" customHeight="1" x14ac:dyDescent="0.25">
      <c r="N448" s="47">
        <f>+EE!N448</f>
        <v>4.42999999999995</v>
      </c>
      <c r="O448" s="47">
        <f>+EE!S448*INICIO!$D$17/$E$4</f>
        <v>2.7782601146032612E-3</v>
      </c>
    </row>
    <row r="449" spans="14:15" ht="19.5" customHeight="1" x14ac:dyDescent="0.25">
      <c r="N449" s="47">
        <f>+EE!N449</f>
        <v>4.4399999999999498</v>
      </c>
      <c r="O449" s="47">
        <f>+EE!S449*INICIO!$D$17/$E$4</f>
        <v>2.7720027720028037E-3</v>
      </c>
    </row>
    <row r="450" spans="14:15" ht="19.5" customHeight="1" x14ac:dyDescent="0.25">
      <c r="N450" s="47">
        <f>+EE!N450</f>
        <v>4.4499999999999496</v>
      </c>
      <c r="O450" s="47">
        <f>+EE!S450*INICIO!$D$17/$E$4</f>
        <v>2.7657735522904378E-3</v>
      </c>
    </row>
    <row r="451" spans="14:15" ht="19.5" customHeight="1" x14ac:dyDescent="0.25">
      <c r="N451" s="47">
        <f>+EE!N451</f>
        <v>4.4599999999999493</v>
      </c>
      <c r="O451" s="47">
        <f>+EE!S451*INICIO!$D$17/$E$4</f>
        <v>2.7595722662987552E-3</v>
      </c>
    </row>
    <row r="452" spans="14:15" ht="19.5" customHeight="1" x14ac:dyDescent="0.25">
      <c r="N452" s="47">
        <f>+EE!N452</f>
        <v>4.4699999999999491</v>
      </c>
      <c r="O452" s="47">
        <f>+EE!S452*INICIO!$D$17/$E$4</f>
        <v>2.7533987265531204E-3</v>
      </c>
    </row>
    <row r="453" spans="14:15" ht="19.5" customHeight="1" x14ac:dyDescent="0.25">
      <c r="N453" s="47">
        <f>+EE!N453</f>
        <v>4.4799999999999489</v>
      </c>
      <c r="O453" s="47">
        <f>+EE!S453*INICIO!$D$17/$E$4</f>
        <v>2.7472527472527787E-3</v>
      </c>
    </row>
    <row r="454" spans="14:15" ht="19.5" customHeight="1" x14ac:dyDescent="0.25">
      <c r="N454" s="47">
        <f>+EE!N454</f>
        <v>4.4899999999999487</v>
      </c>
      <c r="O454" s="47">
        <f>+EE!S454*INICIO!$D$17/$E$4</f>
        <v>2.7411341442522157E-3</v>
      </c>
    </row>
    <row r="455" spans="14:15" ht="19.5" customHeight="1" x14ac:dyDescent="0.25">
      <c r="N455" s="47">
        <f>+EE!N455</f>
        <v>4.4999999999999485</v>
      </c>
      <c r="O455" s="47">
        <f>+EE!S455*INICIO!$D$17/$E$4</f>
        <v>2.7350427350427667E-3</v>
      </c>
    </row>
    <row r="456" spans="14:15" ht="19.5" customHeight="1" x14ac:dyDescent="0.25">
      <c r="N456" s="47">
        <f>+EE!N456</f>
        <v>4.5099999999999483</v>
      </c>
      <c r="O456" s="47">
        <f>+EE!S456*INICIO!$D$17/$E$4</f>
        <v>2.728978338734468E-3</v>
      </c>
    </row>
    <row r="457" spans="14:15" ht="19.5" customHeight="1" x14ac:dyDescent="0.25">
      <c r="N457" s="47">
        <f>+EE!N457</f>
        <v>4.5199999999999481</v>
      </c>
      <c r="O457" s="47">
        <f>+EE!S457*INICIO!$D$17/$E$4</f>
        <v>2.7229407760381527E-3</v>
      </c>
    </row>
    <row r="458" spans="14:15" ht="19.5" customHeight="1" x14ac:dyDescent="0.25">
      <c r="N458" s="47">
        <f>+EE!N458</f>
        <v>4.5299999999999478</v>
      </c>
      <c r="O458" s="47">
        <f>+EE!S458*INICIO!$D$17/$E$4</f>
        <v>2.7169298692477817E-3</v>
      </c>
    </row>
    <row r="459" spans="14:15" ht="19.5" customHeight="1" x14ac:dyDescent="0.25">
      <c r="N459" s="47">
        <f>+EE!N459</f>
        <v>4.5399999999999476</v>
      </c>
      <c r="O459" s="47">
        <f>+EE!S459*INICIO!$D$17/$E$4</f>
        <v>2.7109454422230071E-3</v>
      </c>
    </row>
    <row r="460" spans="14:15" ht="19.5" customHeight="1" x14ac:dyDescent="0.25">
      <c r="N460" s="47">
        <f>+EE!N460</f>
        <v>4.5499999999999474</v>
      </c>
      <c r="O460" s="47">
        <f>+EE!S460*INICIO!$D$17/$E$4</f>
        <v>2.7049873203719671E-3</v>
      </c>
    </row>
    <row r="461" spans="14:15" ht="19.5" customHeight="1" x14ac:dyDescent="0.25">
      <c r="N461" s="47">
        <f>+EE!N461</f>
        <v>4.5599999999999472</v>
      </c>
      <c r="O461" s="47">
        <f>+EE!S461*INICIO!$D$17/$E$4</f>
        <v>2.6990553306343095E-3</v>
      </c>
    </row>
    <row r="462" spans="14:15" ht="19.5" customHeight="1" x14ac:dyDescent="0.25">
      <c r="N462" s="47">
        <f>+EE!N462</f>
        <v>4.569999999999947</v>
      </c>
      <c r="O462" s="47">
        <f>+EE!S462*INICIO!$D$17/$E$4</f>
        <v>2.6931493014644308E-3</v>
      </c>
    </row>
    <row r="463" spans="14:15" ht="19.5" customHeight="1" x14ac:dyDescent="0.25">
      <c r="N463" s="47">
        <f>+EE!N463</f>
        <v>4.5799999999999468</v>
      </c>
      <c r="O463" s="47">
        <f>+EE!S463*INICIO!$D$17/$E$4</f>
        <v>2.6872690628149459E-3</v>
      </c>
    </row>
    <row r="464" spans="14:15" ht="19.5" customHeight="1" x14ac:dyDescent="0.25">
      <c r="N464" s="47">
        <f>+EE!N464</f>
        <v>4.5899999999999466</v>
      </c>
      <c r="O464" s="47">
        <f>+EE!S464*INICIO!$D$17/$E$4</f>
        <v>2.6814144461203599E-3</v>
      </c>
    </row>
    <row r="465" spans="14:15" ht="19.5" customHeight="1" x14ac:dyDescent="0.25">
      <c r="N465" s="47">
        <f>+EE!N465</f>
        <v>4.5999999999999464</v>
      </c>
      <c r="O465" s="47">
        <f>+EE!S465*INICIO!$D$17/$E$4</f>
        <v>2.6755852842809675E-3</v>
      </c>
    </row>
    <row r="466" spans="14:15" ht="19.5" customHeight="1" x14ac:dyDescent="0.25">
      <c r="N466" s="47">
        <f>+EE!N466</f>
        <v>4.6099999999999461</v>
      </c>
      <c r="O466" s="47">
        <f>+EE!S466*INICIO!$D$17/$E$4</f>
        <v>2.6697814116469526E-3</v>
      </c>
    </row>
    <row r="467" spans="14:15" ht="19.5" customHeight="1" x14ac:dyDescent="0.25">
      <c r="N467" s="47">
        <f>+EE!N467</f>
        <v>4.6199999999999459</v>
      </c>
      <c r="O467" s="47">
        <f>+EE!S467*INICIO!$D$17/$E$4</f>
        <v>2.6640026640026957E-3</v>
      </c>
    </row>
    <row r="468" spans="14:15" ht="19.5" customHeight="1" x14ac:dyDescent="0.25">
      <c r="N468" s="47">
        <f>+EE!N468</f>
        <v>4.6299999999999457</v>
      </c>
      <c r="O468" s="47">
        <f>+EE!S468*INICIO!$D$17/$E$4</f>
        <v>2.6582488785512853E-3</v>
      </c>
    </row>
    <row r="469" spans="14:15" ht="19.5" customHeight="1" x14ac:dyDescent="0.25">
      <c r="N469" s="47">
        <f>+EE!N469</f>
        <v>4.6399999999999455</v>
      </c>
      <c r="O469" s="47">
        <f>+EE!S469*INICIO!$D$17/$E$4</f>
        <v>2.6525198938992358E-3</v>
      </c>
    </row>
    <row r="470" spans="14:15" ht="19.5" customHeight="1" x14ac:dyDescent="0.25">
      <c r="N470" s="47">
        <f>+EE!N470</f>
        <v>4.6499999999999453</v>
      </c>
      <c r="O470" s="47">
        <f>+EE!S470*INICIO!$D$17/$E$4</f>
        <v>2.6468155500413881E-3</v>
      </c>
    </row>
    <row r="471" spans="14:15" ht="19.5" customHeight="1" x14ac:dyDescent="0.25">
      <c r="N471" s="47">
        <f>+EE!N471</f>
        <v>4.6599999999999451</v>
      </c>
      <c r="O471" s="47">
        <f>+EE!S471*INICIO!$D$17/$E$4</f>
        <v>2.6411356883460197E-3</v>
      </c>
    </row>
    <row r="472" spans="14:15" ht="19.5" customHeight="1" x14ac:dyDescent="0.25">
      <c r="N472" s="47">
        <f>+EE!N472</f>
        <v>4.6699999999999449</v>
      </c>
      <c r="O472" s="47">
        <f>+EE!S472*INICIO!$D$17/$E$4</f>
        <v>2.6354801515401398E-3</v>
      </c>
    </row>
    <row r="473" spans="14:15" ht="19.5" customHeight="1" x14ac:dyDescent="0.25">
      <c r="N473" s="47">
        <f>+EE!N473</f>
        <v>4.6799999999999446</v>
      </c>
      <c r="O473" s="47">
        <f>+EE!S473*INICIO!$D$17/$E$4</f>
        <v>2.6298487836949689E-3</v>
      </c>
    </row>
    <row r="474" spans="14:15" ht="19.5" customHeight="1" x14ac:dyDescent="0.25">
      <c r="N474" s="47">
        <f>+EE!N474</f>
        <v>4.6899999999999444</v>
      </c>
      <c r="O474" s="47">
        <f>+EE!S474*INICIO!$D$17/$E$4</f>
        <v>2.6242414302116109E-3</v>
      </c>
    </row>
    <row r="475" spans="14:15" ht="19.5" customHeight="1" x14ac:dyDescent="0.25">
      <c r="N475" s="47">
        <f>+EE!N475</f>
        <v>4.6999999999999442</v>
      </c>
      <c r="O475" s="47">
        <f>+EE!S475*INICIO!$D$17/$E$4</f>
        <v>2.618657937806905E-3</v>
      </c>
    </row>
    <row r="476" spans="14:15" ht="19.5" customHeight="1" x14ac:dyDescent="0.25">
      <c r="N476" s="47">
        <f>+EE!N476</f>
        <v>4.709999999999944</v>
      </c>
      <c r="O476" s="47">
        <f>+EE!S476*INICIO!$D$17/$E$4</f>
        <v>2.6130981544994591E-3</v>
      </c>
    </row>
    <row r="477" spans="14:15" ht="19.5" customHeight="1" x14ac:dyDescent="0.25">
      <c r="N477" s="47">
        <f>+EE!N477</f>
        <v>4.7199999999999438</v>
      </c>
      <c r="O477" s="47">
        <f>+EE!S477*INICIO!$D$17/$E$4</f>
        <v>2.6075619295958591E-3</v>
      </c>
    </row>
    <row r="478" spans="14:15" ht="19.5" customHeight="1" x14ac:dyDescent="0.25">
      <c r="N478" s="47">
        <f>+EE!N478</f>
        <v>4.7299999999999436</v>
      </c>
      <c r="O478" s="47">
        <f>+EE!S478*INICIO!$D$17/$E$4</f>
        <v>2.6020491136770517E-3</v>
      </c>
    </row>
    <row r="479" spans="14:15" ht="19.5" customHeight="1" x14ac:dyDescent="0.25">
      <c r="N479" s="47">
        <f>+EE!N479</f>
        <v>4.7399999999999434</v>
      </c>
      <c r="O479" s="47">
        <f>+EE!S479*INICIO!$D$17/$E$4</f>
        <v>2.5965595585849062E-3</v>
      </c>
    </row>
    <row r="480" spans="14:15" ht="19.5" customHeight="1" x14ac:dyDescent="0.25">
      <c r="N480" s="47">
        <f>+EE!N480</f>
        <v>4.7499999999999432</v>
      </c>
      <c r="O480" s="47">
        <f>+EE!S480*INICIO!$D$17/$E$4</f>
        <v>2.5910931174089376E-3</v>
      </c>
    </row>
    <row r="481" spans="14:15" ht="19.5" customHeight="1" x14ac:dyDescent="0.25">
      <c r="N481" s="47">
        <f>+EE!N481</f>
        <v>4.7599999999999429</v>
      </c>
      <c r="O481" s="47">
        <f>+EE!S481*INICIO!$D$17/$E$4</f>
        <v>2.5856496444732055E-3</v>
      </c>
    </row>
    <row r="482" spans="14:15" ht="19.5" customHeight="1" x14ac:dyDescent="0.25">
      <c r="N482" s="47">
        <f>+EE!N482</f>
        <v>4.7699999999999427</v>
      </c>
      <c r="O482" s="47">
        <f>+EE!S482*INICIO!$D$17/$E$4</f>
        <v>2.5802289953233662E-3</v>
      </c>
    </row>
    <row r="483" spans="14:15" ht="19.5" customHeight="1" x14ac:dyDescent="0.25">
      <c r="N483" s="47">
        <f>+EE!N483</f>
        <v>4.7799999999999425</v>
      </c>
      <c r="O483" s="47">
        <f>+EE!S483*INICIO!$D$17/$E$4</f>
        <v>2.5748310267139024E-3</v>
      </c>
    </row>
    <row r="484" spans="14:15" ht="19.5" customHeight="1" x14ac:dyDescent="0.25">
      <c r="N484" s="47">
        <f>+EE!N484</f>
        <v>4.7899999999999423</v>
      </c>
      <c r="O484" s="47">
        <f>+EE!S484*INICIO!$D$17/$E$4</f>
        <v>2.5694555965955026E-3</v>
      </c>
    </row>
    <row r="485" spans="14:15" ht="19.5" customHeight="1" x14ac:dyDescent="0.25">
      <c r="N485" s="47">
        <f>+EE!N485</f>
        <v>4.7999999999999421</v>
      </c>
      <c r="O485" s="47">
        <f>+EE!S485*INICIO!$D$17/$E$4</f>
        <v>2.5641025641025949E-3</v>
      </c>
    </row>
    <row r="486" spans="14:15" ht="19.5" customHeight="1" x14ac:dyDescent="0.25">
      <c r="N486" s="47">
        <f>+EE!N486</f>
        <v>4.8099999999999419</v>
      </c>
      <c r="O486" s="47">
        <f>+EE!S486*INICIO!$D$17/$E$4</f>
        <v>2.5587717895410515E-3</v>
      </c>
    </row>
    <row r="487" spans="14:15" ht="19.5" customHeight="1" x14ac:dyDescent="0.25">
      <c r="N487" s="47">
        <f>+EE!N487</f>
        <v>4.8199999999999417</v>
      </c>
      <c r="O487" s="47">
        <f>+EE!S487*INICIO!$D$17/$E$4</f>
        <v>2.5534631343760283E-3</v>
      </c>
    </row>
    <row r="488" spans="14:15" ht="19.5" customHeight="1" x14ac:dyDescent="0.25">
      <c r="N488" s="47">
        <f>+EE!N488</f>
        <v>4.8299999999999415</v>
      </c>
      <c r="O488" s="47">
        <f>+EE!S488*INICIO!$D$17/$E$4</f>
        <v>2.5481764612199707E-3</v>
      </c>
    </row>
    <row r="489" spans="14:15" ht="19.5" customHeight="1" x14ac:dyDescent="0.25">
      <c r="N489" s="47">
        <f>+EE!N489</f>
        <v>4.8399999999999412</v>
      </c>
      <c r="O489" s="47">
        <f>+EE!S489*INICIO!$D$17/$E$4</f>
        <v>2.5429116338207556E-3</v>
      </c>
    </row>
    <row r="490" spans="14:15" ht="19.5" customHeight="1" x14ac:dyDescent="0.25">
      <c r="N490" s="47">
        <f>+EE!N490</f>
        <v>4.849999999999941</v>
      </c>
      <c r="O490" s="47">
        <f>+EE!S490*INICIO!$D$17/$E$4</f>
        <v>2.5376685170499912E-3</v>
      </c>
    </row>
    <row r="491" spans="14:15" ht="19.5" customHeight="1" x14ac:dyDescent="0.25">
      <c r="N491" s="47">
        <f>+EE!N491</f>
        <v>4.8599999999999408</v>
      </c>
      <c r="O491" s="47">
        <f>+EE!S491*INICIO!$D$17/$E$4</f>
        <v>2.5324469768914525E-3</v>
      </c>
    </row>
    <row r="492" spans="14:15" ht="19.5" customHeight="1" x14ac:dyDescent="0.25">
      <c r="N492" s="47">
        <f>+EE!N492</f>
        <v>4.8699999999999406</v>
      </c>
      <c r="O492" s="47">
        <f>+EE!S492*INICIO!$D$17/$E$4</f>
        <v>2.5272468804296631E-3</v>
      </c>
    </row>
    <row r="493" spans="14:15" ht="19.5" customHeight="1" x14ac:dyDescent="0.25">
      <c r="N493" s="47">
        <f>+EE!N493</f>
        <v>4.8799999999999404</v>
      </c>
      <c r="O493" s="47">
        <f>+EE!S493*INICIO!$D$17/$E$4</f>
        <v>2.5220680958386189E-3</v>
      </c>
    </row>
    <row r="494" spans="14:15" ht="19.5" customHeight="1" x14ac:dyDescent="0.25">
      <c r="N494" s="47">
        <f>+EE!N494</f>
        <v>4.8899999999999402</v>
      </c>
      <c r="O494" s="47">
        <f>+EE!S494*INICIO!$D$17/$E$4</f>
        <v>2.5169104923706458E-3</v>
      </c>
    </row>
    <row r="495" spans="14:15" ht="19.5" customHeight="1" x14ac:dyDescent="0.25">
      <c r="N495" s="47">
        <f>+EE!N495</f>
        <v>4.89999999999994</v>
      </c>
      <c r="O495" s="47">
        <f>+EE!S495*INICIO!$D$17/$E$4</f>
        <v>2.5117739403453998E-3</v>
      </c>
    </row>
    <row r="496" spans="14:15" ht="19.5" customHeight="1" x14ac:dyDescent="0.25">
      <c r="N496" s="47">
        <f>+EE!N496</f>
        <v>4.9099999999999397</v>
      </c>
      <c r="O496" s="47">
        <f>+EE!S496*INICIO!$D$17/$E$4</f>
        <v>2.5066583111389936E-3</v>
      </c>
    </row>
    <row r="497" spans="14:15" ht="19.5" customHeight="1" x14ac:dyDescent="0.25">
      <c r="N497" s="47">
        <f>+EE!N497</f>
        <v>4.9199999999999395</v>
      </c>
      <c r="O497" s="47">
        <f>+EE!S497*INICIO!$D$17/$E$4</f>
        <v>2.5015634771732641E-3</v>
      </c>
    </row>
    <row r="498" spans="14:15" ht="19.5" customHeight="1" x14ac:dyDescent="0.25">
      <c r="N498" s="47">
        <f>+EE!N498</f>
        <v>4.9299999999999393</v>
      </c>
      <c r="O498" s="47">
        <f>+EE!S498*INICIO!$D$17/$E$4</f>
        <v>2.4964893119051642E-3</v>
      </c>
    </row>
    <row r="499" spans="14:15" ht="19.5" customHeight="1" x14ac:dyDescent="0.25">
      <c r="N499" s="47">
        <f>+EE!N499</f>
        <v>4.9399999999999391</v>
      </c>
      <c r="O499" s="47">
        <f>+EE!S499*INICIO!$D$17/$E$4</f>
        <v>2.4914356898162876E-3</v>
      </c>
    </row>
    <row r="500" spans="14:15" ht="19.5" customHeight="1" x14ac:dyDescent="0.25">
      <c r="N500" s="47">
        <f>+EE!N500</f>
        <v>4.9499999999999389</v>
      </c>
      <c r="O500" s="47">
        <f>+EE!S500*INICIO!$D$17/$E$4</f>
        <v>2.4864024864025172E-3</v>
      </c>
    </row>
    <row r="501" spans="14:15" ht="19.5" customHeight="1" x14ac:dyDescent="0.25">
      <c r="N501" s="47">
        <f>+EE!N501</f>
        <v>4.9599999999999387</v>
      </c>
      <c r="O501" s="47">
        <f>+EE!S501*INICIO!$D$17/$E$4</f>
        <v>2.4813895781638025E-3</v>
      </c>
    </row>
    <row r="502" spans="14:15" ht="19.5" customHeight="1" x14ac:dyDescent="0.25">
      <c r="N502" s="47">
        <f>+EE!N502</f>
        <v>4.9699999999999385</v>
      </c>
      <c r="O502" s="47">
        <f>+EE!S502*INICIO!$D$17/$E$4</f>
        <v>2.4763968425940562E-3</v>
      </c>
    </row>
    <row r="503" spans="14:15" ht="19.5" customHeight="1" x14ac:dyDescent="0.25">
      <c r="N503" s="47">
        <f>+EE!N503</f>
        <v>4.9799999999999383</v>
      </c>
      <c r="O503" s="47">
        <f>+EE!S503*INICIO!$D$17/$E$4</f>
        <v>2.471424158171177E-3</v>
      </c>
    </row>
    <row r="504" spans="14:15" ht="19.5" customHeight="1" x14ac:dyDescent="0.25">
      <c r="N504" s="47">
        <f>+EE!N504</f>
        <v>4.989999999999938</v>
      </c>
      <c r="O504" s="47">
        <f>+EE!S504*INICIO!$D$17/$E$4</f>
        <v>2.4664714043471864E-3</v>
      </c>
    </row>
    <row r="505" spans="14:15" ht="19.5" customHeight="1" x14ac:dyDescent="0.25">
      <c r="N505" s="47">
        <f>+EE!N505</f>
        <v>4.9999999999999378</v>
      </c>
      <c r="O505" s="47">
        <f>+EE!S505*INICIO!$D$17/$E$4</f>
        <v>2.4615384615384924E-3</v>
      </c>
    </row>
    <row r="506" spans="14:15" ht="19.5" customHeight="1" x14ac:dyDescent="0.25"/>
    <row r="507" spans="14:15" ht="19.5" customHeight="1" x14ac:dyDescent="0.25"/>
    <row r="508" spans="14:15" ht="19.5" customHeight="1" x14ac:dyDescent="0.25"/>
  </sheetData>
  <sheetProtection algorithmName="SHA-512" hashValue="nZxbdRaGdcvSi8jZDagVEnDs02JREWFEYWkLNxhvKDiws3XMZNHKbPC+dKGnpKkznsMq/mHEFIqcQErbwIftUA==" saltValue="h0HESYRNBR6uxZ+x3gC7Iw==" spinCount="100000" sheet="1" objects="1" scenarios="1"/>
  <dataValidations xWindow="440" yWindow="633" count="1">
    <dataValidation type="decimal" operator="greaterThan" allowBlank="1" showInputMessage="1" showErrorMessage="1" errorTitle="Error en la entrada de datos" error="Los valores deben ser mayores a cero" sqref="E4:E7">
      <formula1>0</formula1>
    </dataValidation>
  </dataValidations>
  <hyperlinks>
    <hyperlink ref="A3" location="NOTAS!C1" display="A- NOTAS"/>
    <hyperlink ref="A4" location="REVISIONES!C1" display="REVISIONES"/>
    <hyperlink ref="A5" location="INICIO!D2" display="INICIO"/>
    <hyperlink ref="A6" location="EE!A1" display="2. ESPECTRO (SIN MODIFICAR)"/>
    <hyperlink ref="A7" location="EDM_L!A1" display="4. ESPECTRO DE DISEÑO MOD. LONG"/>
    <hyperlink ref="A8" location="EDM_T!C2" display="5. ESPECTRO DE DISEÑO MOD. TRANS"/>
    <hyperlink ref="A9" location="EDM_V!A1" display="5. CARGA SISMICA (VERTICAL)"/>
    <hyperlink ref="A10" location="CB!A1" display="6. CORTANTE BASAL"/>
    <hyperlink ref="A11" location="DESPLAZ.!A1" display="7. DESPLAZAMIENTOS"/>
    <hyperlink ref="A12" location="FLUJOGRAMA!A1" display="8. FLUJOGRAMA"/>
  </hyperlinks>
  <pageMargins left="0.7" right="0.7" top="0.75" bottom="0.75" header="0.3" footer="0.3"/>
  <pageSetup orientation="portrait" r:id="rId1"/>
  <rowBreaks count="1" manualBreakCount="1">
    <brk id="39" min="2" max="8" man="1"/>
  </rowBreaks>
  <drawing r:id="rId2"/>
  <legacyDrawing r:id="rId3"/>
  <controls>
    <mc:AlternateContent xmlns:mc="http://schemas.openxmlformats.org/markup-compatibility/2006">
      <mc:Choice Requires="x14">
        <control shapeId="28711" r:id="rId4" name="CommandButton3">
          <controlPr defaultSize="0" print="0" autoLine="0" r:id="rId5">
            <anchor moveWithCells="1">
              <from>
                <xdr:col>0</xdr:col>
                <xdr:colOff>556260</xdr:colOff>
                <xdr:row>17</xdr:row>
                <xdr:rowOff>114300</xdr:rowOff>
              </from>
              <to>
                <xdr:col>0</xdr:col>
                <xdr:colOff>2926080</xdr:colOff>
                <xdr:row>19</xdr:row>
                <xdr:rowOff>22860</xdr:rowOff>
              </to>
            </anchor>
          </controlPr>
        </control>
      </mc:Choice>
      <mc:Fallback>
        <control shapeId="28711" r:id="rId4" name="CommandButton3"/>
      </mc:Fallback>
    </mc:AlternateContent>
    <mc:AlternateContent xmlns:mc="http://schemas.openxmlformats.org/markup-compatibility/2006">
      <mc:Choice Requires="x14">
        <control shapeId="28709" r:id="rId6" name="CommandButton1">
          <controlPr defaultSize="0" print="0" autoLine="0" autoPict="0" r:id="rId7">
            <anchor moveWithCells="1">
              <from>
                <xdr:col>0</xdr:col>
                <xdr:colOff>563880</xdr:colOff>
                <xdr:row>15</xdr:row>
                <xdr:rowOff>76200</xdr:rowOff>
              </from>
              <to>
                <xdr:col>0</xdr:col>
                <xdr:colOff>2933700</xdr:colOff>
                <xdr:row>16</xdr:row>
                <xdr:rowOff>228600</xdr:rowOff>
              </to>
            </anchor>
          </controlPr>
        </control>
      </mc:Choice>
      <mc:Fallback>
        <control shapeId="2870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A1:R508"/>
  <sheetViews>
    <sheetView showGridLines="0" zoomScaleNormal="100" zoomScaleSheetLayoutView="80" workbookViewId="0">
      <selection activeCell="L8" sqref="L8"/>
    </sheetView>
  </sheetViews>
  <sheetFormatPr defaultColWidth="9.109375" defaultRowHeight="13.2" x14ac:dyDescent="0.25"/>
  <cols>
    <col min="1" max="1" width="44.6640625" style="1" customWidth="1"/>
    <col min="2" max="2" width="4.109375" style="1" customWidth="1"/>
    <col min="3" max="3" width="3.88671875" style="1" customWidth="1"/>
    <col min="4" max="4" width="13.88671875" style="1" customWidth="1"/>
    <col min="5" max="5" width="13.5546875" style="1" customWidth="1"/>
    <col min="6" max="6" width="4.44140625" style="1" customWidth="1"/>
    <col min="7" max="7" width="9.109375" style="1"/>
    <col min="8" max="8" width="22" style="1" bestFit="1" customWidth="1"/>
    <col min="9" max="9" width="15.5546875" style="1" customWidth="1"/>
    <col min="10" max="13" width="9.109375" style="1"/>
    <col min="14" max="15" width="9.109375" style="15"/>
    <col min="16" max="16384" width="9.109375" style="1"/>
  </cols>
  <sheetData>
    <row r="1" spans="1:18" ht="13.8" thickBot="1" x14ac:dyDescent="0.3"/>
    <row r="2" spans="1:18" ht="27.75" customHeight="1" thickBot="1" x14ac:dyDescent="0.3">
      <c r="A2" s="10" t="s">
        <v>22</v>
      </c>
      <c r="D2" s="33" t="s">
        <v>83</v>
      </c>
      <c r="E2" s="18"/>
      <c r="F2" s="18"/>
      <c r="G2" s="18"/>
      <c r="H2" s="18"/>
      <c r="N2" s="48" t="s">
        <v>3</v>
      </c>
      <c r="O2" s="42"/>
    </row>
    <row r="3" spans="1:18" s="5" customFormat="1" ht="20.399999999999999" customHeight="1" x14ac:dyDescent="0.25">
      <c r="A3" s="11" t="s">
        <v>41</v>
      </c>
      <c r="D3" s="18"/>
      <c r="E3" s="18"/>
      <c r="F3" s="18"/>
      <c r="G3" s="18"/>
      <c r="H3" s="18"/>
      <c r="I3" s="1"/>
      <c r="J3" s="1"/>
      <c r="K3" s="1"/>
      <c r="M3" s="42"/>
      <c r="N3" s="48" t="s">
        <v>82</v>
      </c>
      <c r="O3" s="42"/>
      <c r="P3" s="42"/>
      <c r="Q3" s="42"/>
      <c r="R3" s="42"/>
    </row>
    <row r="4" spans="1:18" ht="20.399999999999999" customHeight="1" x14ac:dyDescent="0.25">
      <c r="A4" s="12" t="s">
        <v>42</v>
      </c>
      <c r="D4" s="24" t="s">
        <v>78</v>
      </c>
      <c r="E4" s="34">
        <v>2.5</v>
      </c>
      <c r="F4" s="18"/>
      <c r="G4" s="18" t="s">
        <v>141</v>
      </c>
      <c r="H4" s="18"/>
      <c r="N4" s="32" t="s">
        <v>0</v>
      </c>
      <c r="O4" s="32" t="s">
        <v>50</v>
      </c>
    </row>
    <row r="5" spans="1:18" s="5" customFormat="1" ht="20.399999999999999" customHeight="1" x14ac:dyDescent="0.25">
      <c r="A5" s="12" t="s">
        <v>40</v>
      </c>
      <c r="D5" s="24" t="s">
        <v>79</v>
      </c>
      <c r="E5" s="34">
        <v>2</v>
      </c>
      <c r="F5" s="18"/>
      <c r="G5" s="18"/>
      <c r="H5" s="18"/>
      <c r="I5" s="1"/>
      <c r="J5" s="1"/>
      <c r="K5" s="1"/>
      <c r="N5" s="47">
        <f>+EE!N5</f>
        <v>0</v>
      </c>
      <c r="O5" s="47">
        <f>+EE!S5*INICIO!$D$17/$E$4</f>
        <v>1.0026666666666668E-2</v>
      </c>
    </row>
    <row r="6" spans="1:18" ht="20.399999999999999" customHeight="1" x14ac:dyDescent="0.25">
      <c r="A6" s="12" t="s">
        <v>115</v>
      </c>
      <c r="D6" s="24" t="s">
        <v>80</v>
      </c>
      <c r="E6" s="34">
        <v>2.5</v>
      </c>
      <c r="F6" s="18"/>
      <c r="G6" s="18"/>
      <c r="H6" s="18"/>
      <c r="N6" s="47">
        <f>+EE!N6</f>
        <v>0.01</v>
      </c>
      <c r="O6" s="47">
        <f>+EE!S6*INICIO!$D$17/$E$4</f>
        <v>1.1204800000000001E-2</v>
      </c>
    </row>
    <row r="7" spans="1:18" ht="20.399999999999999" customHeight="1" x14ac:dyDescent="0.25">
      <c r="A7" s="12" t="s">
        <v>43</v>
      </c>
      <c r="D7" s="18"/>
      <c r="E7" s="18"/>
      <c r="F7" s="18"/>
      <c r="G7" s="18"/>
      <c r="H7" s="18"/>
      <c r="N7" s="47">
        <f>+EE!N7</f>
        <v>0.02</v>
      </c>
      <c r="O7" s="47">
        <f>+EE!S7*INICIO!$D$17/$E$4</f>
        <v>1.2382933333333335E-2</v>
      </c>
    </row>
    <row r="8" spans="1:18" ht="20.399999999999999" customHeight="1" x14ac:dyDescent="0.25">
      <c r="A8" s="13" t="s">
        <v>44</v>
      </c>
      <c r="N8" s="47">
        <f>+EE!N8</f>
        <v>0.03</v>
      </c>
      <c r="O8" s="47">
        <f>+EE!S8*INICIO!$D$17/$E$4</f>
        <v>1.3561066666666668E-2</v>
      </c>
    </row>
    <row r="9" spans="1:18" ht="20.399999999999999" customHeight="1" x14ac:dyDescent="0.25">
      <c r="A9" s="13" t="s">
        <v>116</v>
      </c>
      <c r="D9" s="35"/>
      <c r="E9" s="36"/>
      <c r="F9" s="36"/>
      <c r="G9" s="36"/>
      <c r="H9" s="36"/>
      <c r="I9" s="36"/>
      <c r="N9" s="47">
        <f>+EE!N9</f>
        <v>0.04</v>
      </c>
      <c r="O9" s="47">
        <f>+EE!S9*INICIO!$D$17/$E$4</f>
        <v>1.4739200000000003E-2</v>
      </c>
    </row>
    <row r="10" spans="1:18" ht="20.399999999999999" customHeight="1" x14ac:dyDescent="0.25">
      <c r="A10" s="13" t="s">
        <v>117</v>
      </c>
      <c r="D10" s="18"/>
      <c r="E10" s="36"/>
      <c r="F10" s="36"/>
      <c r="G10" s="36"/>
      <c r="H10" s="36"/>
      <c r="I10" s="36"/>
      <c r="N10" s="47">
        <f>+EE!N10</f>
        <v>0.05</v>
      </c>
      <c r="O10" s="47">
        <f>+EE!S10*INICIO!$D$17/$E$4</f>
        <v>1.5917333333333335E-2</v>
      </c>
    </row>
    <row r="11" spans="1:18" ht="20.399999999999999" customHeight="1" x14ac:dyDescent="0.25">
      <c r="A11" s="12" t="s">
        <v>118</v>
      </c>
      <c r="D11" s="18"/>
      <c r="E11" s="36"/>
      <c r="F11" s="36"/>
      <c r="G11" s="36"/>
      <c r="H11" s="36"/>
      <c r="I11" s="36"/>
      <c r="N11" s="47">
        <f>+EE!N11</f>
        <v>6.0000000000000005E-2</v>
      </c>
      <c r="O11" s="47">
        <f>+EE!S11*INICIO!$D$17/$E$4</f>
        <v>1.709546666666667E-2</v>
      </c>
    </row>
    <row r="12" spans="1:18" ht="20.399999999999999" customHeight="1" thickBot="1" x14ac:dyDescent="0.3">
      <c r="A12" s="56" t="s">
        <v>147</v>
      </c>
      <c r="D12" s="18"/>
      <c r="E12" s="36"/>
      <c r="F12" s="36"/>
      <c r="G12" s="36"/>
      <c r="H12" s="36"/>
      <c r="I12" s="36"/>
      <c r="N12" s="47">
        <f>+EE!N12</f>
        <v>7.0000000000000007E-2</v>
      </c>
      <c r="O12" s="47">
        <f>+EE!S12*INICIO!$D$17/$E$4</f>
        <v>1.8273600000000004E-2</v>
      </c>
    </row>
    <row r="13" spans="1:18" ht="20.399999999999999" customHeight="1" x14ac:dyDescent="0.25">
      <c r="A13" s="14"/>
      <c r="D13" s="18"/>
      <c r="E13" s="36"/>
      <c r="F13" s="36"/>
      <c r="G13" s="36"/>
      <c r="H13" s="36"/>
      <c r="I13" s="36"/>
      <c r="N13" s="47">
        <f>+EE!N13</f>
        <v>0.08</v>
      </c>
      <c r="O13" s="47">
        <f>+EE!S13*INICIO!$D$17/$E$4</f>
        <v>1.9451733333333335E-2</v>
      </c>
    </row>
    <row r="14" spans="1:18" ht="20.399999999999999" customHeight="1" x14ac:dyDescent="0.25">
      <c r="A14" s="14"/>
      <c r="D14" s="18"/>
      <c r="E14" s="36"/>
      <c r="F14" s="36"/>
      <c r="G14" s="36"/>
      <c r="H14" s="36"/>
      <c r="I14" s="36"/>
      <c r="N14" s="47">
        <f>+EE!N14</f>
        <v>0.09</v>
      </c>
      <c r="O14" s="47">
        <f>+EE!S14*INICIO!$D$17/$E$4</f>
        <v>2.062986666666667E-2</v>
      </c>
    </row>
    <row r="15" spans="1:18" ht="19.5" customHeight="1" x14ac:dyDescent="0.25">
      <c r="A15" s="14"/>
      <c r="D15" s="18"/>
      <c r="E15" s="18"/>
      <c r="F15" s="18"/>
      <c r="G15" s="18"/>
      <c r="H15" s="18"/>
      <c r="I15" s="18"/>
      <c r="N15" s="47">
        <f>+EE!N15</f>
        <v>9.9999999999999992E-2</v>
      </c>
      <c r="O15" s="47">
        <f>+EE!S15*INICIO!$D$17/$E$4</f>
        <v>2.1808000000000001E-2</v>
      </c>
    </row>
    <row r="16" spans="1:18" ht="19.5" customHeight="1" x14ac:dyDescent="0.25">
      <c r="A16" s="14"/>
      <c r="D16" s="18"/>
      <c r="E16" s="18"/>
      <c r="F16" s="18"/>
      <c r="G16" s="18"/>
      <c r="H16" s="18"/>
      <c r="I16" s="18"/>
      <c r="N16" s="47">
        <f>+EE!N16</f>
        <v>0.10999999999999999</v>
      </c>
      <c r="O16" s="47">
        <f>+EE!S16*INICIO!$D$17/$E$4</f>
        <v>2.2986133333333332E-2</v>
      </c>
    </row>
    <row r="17" spans="1:15" ht="19.5" customHeight="1" x14ac:dyDescent="0.25">
      <c r="A17" s="14"/>
      <c r="D17" s="18"/>
      <c r="E17" s="18"/>
      <c r="F17" s="18"/>
      <c r="G17" s="18"/>
      <c r="H17" s="18"/>
      <c r="I17" s="18"/>
      <c r="N17" s="47">
        <f>+EE!N17</f>
        <v>0.11999999999999998</v>
      </c>
      <c r="O17" s="47">
        <f>+EE!S17*INICIO!$D$17/$E$4</f>
        <v>2.4164266666666667E-2</v>
      </c>
    </row>
    <row r="18" spans="1:15" ht="19.5" customHeight="1" x14ac:dyDescent="0.25">
      <c r="A18" s="14"/>
      <c r="D18" s="18"/>
      <c r="E18" s="18"/>
      <c r="F18" s="18"/>
      <c r="G18" s="18"/>
      <c r="H18" s="18"/>
      <c r="I18" s="18"/>
      <c r="N18" s="47">
        <f>+EE!N18</f>
        <v>0.12999999999999998</v>
      </c>
      <c r="O18" s="47">
        <f>+EE!S18*INICIO!$D$17/$E$4</f>
        <v>2.5066666666666671E-2</v>
      </c>
    </row>
    <row r="19" spans="1:15" ht="19.5" customHeight="1" x14ac:dyDescent="0.25">
      <c r="A19" s="14"/>
      <c r="D19" s="18"/>
      <c r="E19" s="18"/>
      <c r="F19" s="18"/>
      <c r="G19" s="18"/>
      <c r="H19" s="18"/>
      <c r="I19" s="18"/>
      <c r="N19" s="47">
        <f>+EE!N19</f>
        <v>0.13999999999999999</v>
      </c>
      <c r="O19" s="47">
        <f>+EE!S19*INICIO!$D$17/$E$4</f>
        <v>2.5066666666666671E-2</v>
      </c>
    </row>
    <row r="20" spans="1:15" ht="19.5" customHeight="1" x14ac:dyDescent="0.25">
      <c r="D20" s="18"/>
      <c r="E20" s="18"/>
      <c r="F20" s="18"/>
      <c r="G20" s="18"/>
      <c r="H20" s="18"/>
      <c r="I20" s="18"/>
      <c r="N20" s="47">
        <f>+EE!N20</f>
        <v>0.15</v>
      </c>
      <c r="O20" s="47">
        <f>+EE!S20*INICIO!$D$17/$E$4</f>
        <v>2.5066666666666671E-2</v>
      </c>
    </row>
    <row r="21" spans="1:15" ht="19.5" customHeight="1" x14ac:dyDescent="0.25">
      <c r="D21" s="18"/>
      <c r="E21" s="18"/>
      <c r="F21" s="18"/>
      <c r="G21" s="18"/>
      <c r="H21" s="18"/>
      <c r="I21" s="18"/>
      <c r="N21" s="47">
        <f>+EE!N21</f>
        <v>0.16</v>
      </c>
      <c r="O21" s="47">
        <f>+EE!S21*INICIO!$D$17/$E$4</f>
        <v>2.5066666666666671E-2</v>
      </c>
    </row>
    <row r="22" spans="1:15" ht="19.5" customHeight="1" x14ac:dyDescent="0.25">
      <c r="N22" s="47">
        <f>+EE!N22</f>
        <v>0.17</v>
      </c>
      <c r="O22" s="47">
        <f>+EE!S22*INICIO!$D$17/$E$4</f>
        <v>2.5066666666666671E-2</v>
      </c>
    </row>
    <row r="23" spans="1:15" ht="19.5" customHeight="1" x14ac:dyDescent="0.25">
      <c r="D23" s="15"/>
      <c r="E23" s="15"/>
      <c r="F23" s="15"/>
      <c r="G23" s="15"/>
      <c r="H23" s="15"/>
      <c r="N23" s="47">
        <f>+EE!N23</f>
        <v>0.18000000000000002</v>
      </c>
      <c r="O23" s="47">
        <f>+EE!S23*INICIO!$D$17/$E$4</f>
        <v>2.5066666666666671E-2</v>
      </c>
    </row>
    <row r="24" spans="1:15" ht="19.5" customHeight="1" x14ac:dyDescent="0.25">
      <c r="D24" s="15"/>
      <c r="E24" s="15"/>
      <c r="F24" s="15"/>
      <c r="G24" s="15"/>
      <c r="H24" s="15"/>
      <c r="N24" s="47">
        <f>+EE!N24</f>
        <v>0.19000000000000003</v>
      </c>
      <c r="O24" s="47">
        <f>+EE!S24*INICIO!$D$17/$E$4</f>
        <v>2.5066666666666671E-2</v>
      </c>
    </row>
    <row r="25" spans="1:15" ht="19.5" customHeight="1" x14ac:dyDescent="0.25">
      <c r="D25" s="15"/>
      <c r="E25" s="15"/>
      <c r="F25" s="15"/>
      <c r="G25" s="15"/>
      <c r="H25" s="15"/>
      <c r="N25" s="47">
        <f>+EE!N25</f>
        <v>0.20000000000000004</v>
      </c>
      <c r="O25" s="47">
        <f>+EE!S25*INICIO!$D$17/$E$4</f>
        <v>2.5066666666666671E-2</v>
      </c>
    </row>
    <row r="26" spans="1:15" ht="19.5" customHeight="1" x14ac:dyDescent="0.25">
      <c r="D26" s="15"/>
      <c r="E26" s="15"/>
      <c r="F26" s="15"/>
      <c r="G26" s="15"/>
      <c r="H26" s="15"/>
      <c r="N26" s="47">
        <f>+EE!N26</f>
        <v>0.21000000000000005</v>
      </c>
      <c r="O26" s="47">
        <f>+EE!S26*INICIO!$D$17/$E$4</f>
        <v>2.5066666666666671E-2</v>
      </c>
    </row>
    <row r="27" spans="1:15" ht="19.5" customHeight="1" x14ac:dyDescent="0.25">
      <c r="D27" s="15"/>
      <c r="E27" s="15"/>
      <c r="F27" s="15"/>
      <c r="G27" s="15"/>
      <c r="H27" s="15"/>
      <c r="N27" s="47">
        <f>+EE!N27</f>
        <v>0.22000000000000006</v>
      </c>
      <c r="O27" s="47">
        <f>+EE!S27*INICIO!$D$17/$E$4</f>
        <v>2.5066666666666671E-2</v>
      </c>
    </row>
    <row r="28" spans="1:15" ht="19.5" customHeight="1" x14ac:dyDescent="0.25">
      <c r="D28" s="15"/>
      <c r="E28" s="15"/>
      <c r="F28" s="15"/>
      <c r="G28" s="15"/>
      <c r="H28" s="15"/>
      <c r="N28" s="47">
        <f>+EE!N28</f>
        <v>0.23000000000000007</v>
      </c>
      <c r="O28" s="47">
        <f>+EE!S28*INICIO!$D$17/$E$4</f>
        <v>2.5066666666666671E-2</v>
      </c>
    </row>
    <row r="29" spans="1:15" ht="19.5" customHeight="1" x14ac:dyDescent="0.25">
      <c r="D29" s="15"/>
      <c r="E29" s="15"/>
      <c r="F29" s="15"/>
      <c r="G29" s="15"/>
      <c r="H29" s="15"/>
      <c r="N29" s="47">
        <f>+EE!N29</f>
        <v>0.24000000000000007</v>
      </c>
      <c r="O29" s="47">
        <f>+EE!S29*INICIO!$D$17/$E$4</f>
        <v>2.5066666666666671E-2</v>
      </c>
    </row>
    <row r="30" spans="1:15" ht="19.5" customHeight="1" x14ac:dyDescent="0.25">
      <c r="D30" s="15"/>
      <c r="E30" s="15"/>
      <c r="F30" s="15"/>
      <c r="G30" s="15"/>
      <c r="H30" s="15"/>
      <c r="N30" s="47">
        <f>+EE!N30</f>
        <v>0.25000000000000006</v>
      </c>
      <c r="O30" s="47">
        <f>+EE!S30*INICIO!$D$17/$E$4</f>
        <v>2.5066666666666671E-2</v>
      </c>
    </row>
    <row r="31" spans="1:15" ht="19.5" customHeight="1" x14ac:dyDescent="0.25">
      <c r="D31" s="15"/>
      <c r="E31" s="15"/>
      <c r="F31" s="15"/>
      <c r="G31" s="15"/>
      <c r="H31" s="15"/>
      <c r="N31" s="47">
        <f>+EE!N31</f>
        <v>0.26000000000000006</v>
      </c>
      <c r="O31" s="47">
        <f>+EE!S31*INICIO!$D$17/$E$4</f>
        <v>2.5066666666666671E-2</v>
      </c>
    </row>
    <row r="32" spans="1:15" ht="19.5" customHeight="1" x14ac:dyDescent="0.25">
      <c r="D32" s="15"/>
      <c r="E32" s="15"/>
      <c r="F32" s="15"/>
      <c r="G32" s="15"/>
      <c r="H32" s="15"/>
      <c r="N32" s="47">
        <f>+EE!N32</f>
        <v>0.27000000000000007</v>
      </c>
      <c r="O32" s="47">
        <f>+EE!S32*INICIO!$D$17/$E$4</f>
        <v>2.5066666666666671E-2</v>
      </c>
    </row>
    <row r="33" spans="4:15" ht="19.5" customHeight="1" x14ac:dyDescent="0.25">
      <c r="D33" s="15"/>
      <c r="E33" s="15"/>
      <c r="F33" s="15"/>
      <c r="G33" s="15"/>
      <c r="H33" s="15"/>
      <c r="N33" s="47">
        <f>+EE!N33</f>
        <v>0.28000000000000008</v>
      </c>
      <c r="O33" s="47">
        <f>+EE!S33*INICIO!$D$17/$E$4</f>
        <v>2.5066666666666671E-2</v>
      </c>
    </row>
    <row r="34" spans="4:15" ht="19.5" customHeight="1" x14ac:dyDescent="0.25">
      <c r="D34" s="15"/>
      <c r="E34" s="15"/>
      <c r="F34" s="15"/>
      <c r="G34" s="15"/>
      <c r="H34" s="15"/>
      <c r="N34" s="47">
        <f>+EE!N34</f>
        <v>0.29000000000000009</v>
      </c>
      <c r="O34" s="47">
        <f>+EE!S34*INICIO!$D$17/$E$4</f>
        <v>2.5066666666666671E-2</v>
      </c>
    </row>
    <row r="35" spans="4:15" ht="19.5" customHeight="1" x14ac:dyDescent="0.25">
      <c r="N35" s="47">
        <f>+EE!N35</f>
        <v>0.3000000000000001</v>
      </c>
      <c r="O35" s="47">
        <f>+EE!S35*INICIO!$D$17/$E$4</f>
        <v>2.5066666666666671E-2</v>
      </c>
    </row>
    <row r="36" spans="4:15" ht="19.5" customHeight="1" x14ac:dyDescent="0.25">
      <c r="N36" s="47">
        <f>+EE!N36</f>
        <v>0.31000000000000011</v>
      </c>
      <c r="O36" s="47">
        <f>+EE!S36*INICIO!$D$17/$E$4</f>
        <v>2.5066666666666671E-2</v>
      </c>
    </row>
    <row r="37" spans="4:15" ht="19.5" customHeight="1" x14ac:dyDescent="0.25">
      <c r="N37" s="47">
        <f>+EE!N37</f>
        <v>0.32000000000000012</v>
      </c>
      <c r="O37" s="47">
        <f>+EE!S37*INICIO!$D$17/$E$4</f>
        <v>2.5066666666666671E-2</v>
      </c>
    </row>
    <row r="38" spans="4:15" ht="19.5" customHeight="1" x14ac:dyDescent="0.25">
      <c r="N38" s="47">
        <f>+EE!N38</f>
        <v>0.33000000000000013</v>
      </c>
      <c r="O38" s="47">
        <f>+EE!S38*INICIO!$D$17/$E$4</f>
        <v>2.5066666666666671E-2</v>
      </c>
    </row>
    <row r="39" spans="4:15" ht="19.5" customHeight="1" x14ac:dyDescent="0.25">
      <c r="N39" s="47">
        <f>+EE!N39</f>
        <v>0.34000000000000014</v>
      </c>
      <c r="O39" s="47">
        <f>+EE!S39*INICIO!$D$17/$E$4</f>
        <v>2.5066666666666671E-2</v>
      </c>
    </row>
    <row r="40" spans="4:15" ht="19.5" customHeight="1" x14ac:dyDescent="0.25">
      <c r="N40" s="47">
        <f>+EE!N40</f>
        <v>0.35000000000000014</v>
      </c>
      <c r="O40" s="47">
        <f>+EE!S40*INICIO!$D$17/$E$4</f>
        <v>2.5066666666666671E-2</v>
      </c>
    </row>
    <row r="41" spans="4:15" ht="19.5" customHeight="1" x14ac:dyDescent="0.25">
      <c r="N41" s="47">
        <f>+EE!N41</f>
        <v>0.36000000000000015</v>
      </c>
      <c r="O41" s="47">
        <f>+EE!S41*INICIO!$D$17/$E$4</f>
        <v>2.5066666666666671E-2</v>
      </c>
    </row>
    <row r="42" spans="4:15" ht="19.5" customHeight="1" x14ac:dyDescent="0.25">
      <c r="N42" s="47">
        <f>+EE!N42</f>
        <v>0.37000000000000016</v>
      </c>
      <c r="O42" s="47">
        <f>+EE!S42*INICIO!$D$17/$E$4</f>
        <v>2.5066666666666671E-2</v>
      </c>
    </row>
    <row r="43" spans="4:15" ht="19.5" customHeight="1" x14ac:dyDescent="0.25">
      <c r="N43" s="47">
        <f>+EE!N43</f>
        <v>0.38000000000000017</v>
      </c>
      <c r="O43" s="47">
        <f>+EE!S43*INICIO!$D$17/$E$4</f>
        <v>2.5066666666666671E-2</v>
      </c>
    </row>
    <row r="44" spans="4:15" ht="19.5" customHeight="1" x14ac:dyDescent="0.25">
      <c r="N44" s="47">
        <f>+EE!N44</f>
        <v>0.39000000000000018</v>
      </c>
      <c r="O44" s="47">
        <f>+EE!S44*INICIO!$D$17/$E$4</f>
        <v>2.5066666666666671E-2</v>
      </c>
    </row>
    <row r="45" spans="4:15" ht="19.5" customHeight="1" x14ac:dyDescent="0.25">
      <c r="N45" s="47">
        <f>+EE!N45</f>
        <v>0.40000000000000019</v>
      </c>
      <c r="O45" s="47">
        <f>+EE!S45*INICIO!$D$17/$E$4</f>
        <v>2.5066666666666671E-2</v>
      </c>
    </row>
    <row r="46" spans="4:15" ht="19.5" customHeight="1" x14ac:dyDescent="0.25">
      <c r="N46" s="47">
        <f>+EE!N46</f>
        <v>0.4100000000000002</v>
      </c>
      <c r="O46" s="47">
        <f>+EE!S46*INICIO!$D$17/$E$4</f>
        <v>2.5066666666666671E-2</v>
      </c>
    </row>
    <row r="47" spans="4:15" ht="19.5" customHeight="1" x14ac:dyDescent="0.25">
      <c r="N47" s="47">
        <f>+EE!N47</f>
        <v>0.42000000000000021</v>
      </c>
      <c r="O47" s="47">
        <f>+EE!S47*INICIO!$D$17/$E$4</f>
        <v>2.5066666666666671E-2</v>
      </c>
    </row>
    <row r="48" spans="4:15" ht="19.5" customHeight="1" x14ac:dyDescent="0.25">
      <c r="N48" s="47">
        <f>+EE!N48</f>
        <v>0.43000000000000022</v>
      </c>
      <c r="O48" s="47">
        <f>+EE!S48*INICIO!$D$17/$E$4</f>
        <v>2.5066666666666671E-2</v>
      </c>
    </row>
    <row r="49" spans="14:15" ht="19.5" customHeight="1" x14ac:dyDescent="0.25">
      <c r="N49" s="47">
        <f>+EE!N49</f>
        <v>0.44000000000000022</v>
      </c>
      <c r="O49" s="47">
        <f>+EE!S49*INICIO!$D$17/$E$4</f>
        <v>2.5066666666666671E-2</v>
      </c>
    </row>
    <row r="50" spans="14:15" ht="19.5" customHeight="1" x14ac:dyDescent="0.25">
      <c r="N50" s="47">
        <f>+EE!N50</f>
        <v>0.45000000000000023</v>
      </c>
      <c r="O50" s="47">
        <f>+EE!S50*INICIO!$D$17/$E$4</f>
        <v>2.5066666666666671E-2</v>
      </c>
    </row>
    <row r="51" spans="14:15" ht="19.5" customHeight="1" x14ac:dyDescent="0.25">
      <c r="N51" s="47">
        <f>+EE!N51</f>
        <v>0.46000000000000024</v>
      </c>
      <c r="O51" s="47">
        <f>+EE!S51*INICIO!$D$17/$E$4</f>
        <v>2.5066666666666671E-2</v>
      </c>
    </row>
    <row r="52" spans="14:15" ht="19.5" customHeight="1" x14ac:dyDescent="0.25">
      <c r="N52" s="47">
        <f>+EE!N52</f>
        <v>0.47000000000000025</v>
      </c>
      <c r="O52" s="47">
        <f>+EE!S52*INICIO!$D$17/$E$4</f>
        <v>2.5066666666666671E-2</v>
      </c>
    </row>
    <row r="53" spans="14:15" ht="19.5" customHeight="1" x14ac:dyDescent="0.25">
      <c r="N53" s="47">
        <f>+EE!N53</f>
        <v>0.48000000000000026</v>
      </c>
      <c r="O53" s="47">
        <f>+EE!S53*INICIO!$D$17/$E$4</f>
        <v>2.5066666666666671E-2</v>
      </c>
    </row>
    <row r="54" spans="14:15" ht="19.5" customHeight="1" x14ac:dyDescent="0.25">
      <c r="N54" s="47">
        <f>+EE!N54</f>
        <v>0.49000000000000027</v>
      </c>
      <c r="O54" s="47">
        <f>+EE!S54*INICIO!$D$17/$E$4</f>
        <v>2.5066666666666671E-2</v>
      </c>
    </row>
    <row r="55" spans="14:15" ht="19.5" customHeight="1" x14ac:dyDescent="0.25">
      <c r="N55" s="47">
        <f>+EE!N55</f>
        <v>0.50000000000000022</v>
      </c>
      <c r="O55" s="47">
        <f>+EE!S55*INICIO!$D$17/$E$4</f>
        <v>2.5066666666666671E-2</v>
      </c>
    </row>
    <row r="56" spans="14:15" ht="19.5" customHeight="1" x14ac:dyDescent="0.25">
      <c r="N56" s="47">
        <f>+EE!N56</f>
        <v>0.51000000000000023</v>
      </c>
      <c r="O56" s="47">
        <f>+EE!S56*INICIO!$D$17/$E$4</f>
        <v>2.5066666666666671E-2</v>
      </c>
    </row>
    <row r="57" spans="14:15" ht="19.5" customHeight="1" x14ac:dyDescent="0.25">
      <c r="N57" s="47">
        <f>+EE!N57</f>
        <v>0.52000000000000024</v>
      </c>
      <c r="O57" s="47">
        <f>+EE!S57*INICIO!$D$17/$E$4</f>
        <v>2.5066666666666671E-2</v>
      </c>
    </row>
    <row r="58" spans="14:15" ht="19.5" customHeight="1" x14ac:dyDescent="0.25">
      <c r="N58" s="47">
        <f>+EE!N58</f>
        <v>0.53000000000000025</v>
      </c>
      <c r="O58" s="47">
        <f>+EE!S58*INICIO!$D$17/$E$4</f>
        <v>2.5066666666666671E-2</v>
      </c>
    </row>
    <row r="59" spans="14:15" ht="19.5" customHeight="1" x14ac:dyDescent="0.25">
      <c r="N59" s="47">
        <f>+EE!N59</f>
        <v>0.54000000000000026</v>
      </c>
      <c r="O59" s="47">
        <f>+EE!S59*INICIO!$D$17/$E$4</f>
        <v>2.5066666666666671E-2</v>
      </c>
    </row>
    <row r="60" spans="14:15" ht="19.5" customHeight="1" x14ac:dyDescent="0.25">
      <c r="N60" s="47">
        <f>+EE!N60</f>
        <v>0.55000000000000027</v>
      </c>
      <c r="O60" s="47">
        <f>+EE!S60*INICIO!$D$17/$E$4</f>
        <v>2.5066666666666671E-2</v>
      </c>
    </row>
    <row r="61" spans="14:15" ht="19.5" customHeight="1" x14ac:dyDescent="0.25">
      <c r="N61" s="47">
        <f>+EE!N61</f>
        <v>0.56000000000000028</v>
      </c>
      <c r="O61" s="47">
        <f>+EE!S61*INICIO!$D$17/$E$4</f>
        <v>2.5066666666666671E-2</v>
      </c>
    </row>
    <row r="62" spans="14:15" ht="19.5" customHeight="1" x14ac:dyDescent="0.25">
      <c r="N62" s="47">
        <f>+EE!N62</f>
        <v>0.57000000000000028</v>
      </c>
      <c r="O62" s="47">
        <f>+EE!S62*INICIO!$D$17/$E$4</f>
        <v>2.5066666666666671E-2</v>
      </c>
    </row>
    <row r="63" spans="14:15" ht="19.5" customHeight="1" x14ac:dyDescent="0.25">
      <c r="N63" s="47">
        <f>+EE!N63</f>
        <v>0.58000000000000029</v>
      </c>
      <c r="O63" s="47">
        <f>+EE!S63*INICIO!$D$17/$E$4</f>
        <v>2.5066666666666671E-2</v>
      </c>
    </row>
    <row r="64" spans="14:15" ht="19.5" customHeight="1" x14ac:dyDescent="0.25">
      <c r="N64" s="47">
        <f>+EE!N64</f>
        <v>0.5900000000000003</v>
      </c>
      <c r="O64" s="47">
        <f>+EE!S64*INICIO!$D$17/$E$4</f>
        <v>2.5066666666666671E-2</v>
      </c>
    </row>
    <row r="65" spans="14:15" ht="19.5" customHeight="1" x14ac:dyDescent="0.25">
      <c r="N65" s="47">
        <f>+EE!N65</f>
        <v>0.60000000000000031</v>
      </c>
      <c r="O65" s="47">
        <f>+EE!S65*INICIO!$D$17/$E$4</f>
        <v>2.5066666666666671E-2</v>
      </c>
    </row>
    <row r="66" spans="14:15" ht="19.5" customHeight="1" x14ac:dyDescent="0.25">
      <c r="N66" s="47">
        <f>+EE!N66</f>
        <v>0.61000000000000032</v>
      </c>
      <c r="O66" s="47">
        <f>+EE!S66*INICIO!$D$17/$E$4</f>
        <v>2.5066666666666671E-2</v>
      </c>
    </row>
    <row r="67" spans="14:15" ht="19.5" customHeight="1" x14ac:dyDescent="0.25">
      <c r="N67" s="47">
        <f>+EE!N67</f>
        <v>0.62000000000000033</v>
      </c>
      <c r="O67" s="47">
        <f>+EE!S67*INICIO!$D$17/$E$4</f>
        <v>2.5066666666666671E-2</v>
      </c>
    </row>
    <row r="68" spans="14:15" ht="19.5" customHeight="1" x14ac:dyDescent="0.25">
      <c r="N68" s="47">
        <f>+EE!N68</f>
        <v>0.63000000000000034</v>
      </c>
      <c r="O68" s="47">
        <f>+EE!S68*INICIO!$D$17/$E$4</f>
        <v>2.5066666666666671E-2</v>
      </c>
    </row>
    <row r="69" spans="14:15" ht="19.5" customHeight="1" x14ac:dyDescent="0.25">
      <c r="N69" s="47">
        <f>+EE!N69</f>
        <v>0.64000000000000035</v>
      </c>
      <c r="O69" s="47">
        <f>+EE!S69*INICIO!$D$17/$E$4</f>
        <v>2.4999999999999988E-2</v>
      </c>
    </row>
    <row r="70" spans="14:15" ht="19.5" customHeight="1" x14ac:dyDescent="0.25">
      <c r="N70" s="47">
        <f>+EE!N70</f>
        <v>0.65000000000000036</v>
      </c>
      <c r="O70" s="47">
        <f>+EE!S70*INICIO!$D$17/$E$4</f>
        <v>2.4615384615384601E-2</v>
      </c>
    </row>
    <row r="71" spans="14:15" ht="19.5" customHeight="1" x14ac:dyDescent="0.25">
      <c r="N71" s="47">
        <f>+EE!N71</f>
        <v>0.66000000000000036</v>
      </c>
      <c r="O71" s="47">
        <f>+EE!S71*INICIO!$D$17/$E$4</f>
        <v>2.4242424242424229E-2</v>
      </c>
    </row>
    <row r="72" spans="14:15" ht="19.5" customHeight="1" x14ac:dyDescent="0.25">
      <c r="N72" s="47">
        <f>+EE!N72</f>
        <v>0.67000000000000037</v>
      </c>
      <c r="O72" s="47">
        <f>+EE!S72*INICIO!$D$17/$E$4</f>
        <v>2.3880597014925359E-2</v>
      </c>
    </row>
    <row r="73" spans="14:15" ht="19.5" customHeight="1" x14ac:dyDescent="0.25">
      <c r="N73" s="47">
        <f>+EE!N73</f>
        <v>0.68000000000000038</v>
      </c>
      <c r="O73" s="47">
        <f>+EE!S73*INICIO!$D$17/$E$4</f>
        <v>2.3529411764705868E-2</v>
      </c>
    </row>
    <row r="74" spans="14:15" ht="19.5" customHeight="1" x14ac:dyDescent="0.25">
      <c r="N74" s="47">
        <f>+EE!N74</f>
        <v>0.69000000000000039</v>
      </c>
      <c r="O74" s="47">
        <f>+EE!S74*INICIO!$D$17/$E$4</f>
        <v>2.3188405797101436E-2</v>
      </c>
    </row>
    <row r="75" spans="14:15" ht="19.5" customHeight="1" x14ac:dyDescent="0.25">
      <c r="N75" s="47">
        <f>+EE!N75</f>
        <v>0.7000000000000004</v>
      </c>
      <c r="O75" s="47">
        <f>+EE!S75*INICIO!$D$17/$E$4</f>
        <v>2.2857142857142843E-2</v>
      </c>
    </row>
    <row r="76" spans="14:15" ht="19.5" customHeight="1" x14ac:dyDescent="0.25">
      <c r="N76" s="47">
        <f>+EE!N76</f>
        <v>0.71000000000000041</v>
      </c>
      <c r="O76" s="47">
        <f>+EE!S76*INICIO!$D$17/$E$4</f>
        <v>2.2535211267605621E-2</v>
      </c>
    </row>
    <row r="77" spans="14:15" ht="19.5" customHeight="1" x14ac:dyDescent="0.25">
      <c r="N77" s="47">
        <f>+EE!N77</f>
        <v>0.72000000000000042</v>
      </c>
      <c r="O77" s="47">
        <f>+EE!S77*INICIO!$D$17/$E$4</f>
        <v>2.2222222222222209E-2</v>
      </c>
    </row>
    <row r="78" spans="14:15" ht="19.5" customHeight="1" x14ac:dyDescent="0.25">
      <c r="N78" s="47">
        <f>+EE!N78</f>
        <v>0.73000000000000043</v>
      </c>
      <c r="O78" s="47">
        <f>+EE!S78*INICIO!$D$17/$E$4</f>
        <v>2.1917808219178068E-2</v>
      </c>
    </row>
    <row r="79" spans="14:15" ht="19.5" customHeight="1" x14ac:dyDescent="0.25">
      <c r="N79" s="47">
        <f>+EE!N79</f>
        <v>0.74000000000000044</v>
      </c>
      <c r="O79" s="47">
        <f>+EE!S79*INICIO!$D$17/$E$4</f>
        <v>2.1621621621621609E-2</v>
      </c>
    </row>
    <row r="80" spans="14:15" ht="19.5" customHeight="1" x14ac:dyDescent="0.25">
      <c r="N80" s="47">
        <f>+EE!N80</f>
        <v>0.75000000000000044</v>
      </c>
      <c r="O80" s="47">
        <f>+EE!S80*INICIO!$D$17/$E$4</f>
        <v>2.1333333333333322E-2</v>
      </c>
    </row>
    <row r="81" spans="14:15" ht="19.5" customHeight="1" x14ac:dyDescent="0.25">
      <c r="N81" s="47">
        <f>+EE!N81</f>
        <v>0.76000000000000045</v>
      </c>
      <c r="O81" s="47">
        <f>+EE!S81*INICIO!$D$17/$E$4</f>
        <v>2.1052631578947358E-2</v>
      </c>
    </row>
    <row r="82" spans="14:15" ht="19.5" customHeight="1" x14ac:dyDescent="0.25">
      <c r="N82" s="47">
        <f>+EE!N82</f>
        <v>0.77000000000000046</v>
      </c>
      <c r="O82" s="47">
        <f>+EE!S82*INICIO!$D$17/$E$4</f>
        <v>2.0779220779220769E-2</v>
      </c>
    </row>
    <row r="83" spans="14:15" ht="19.5" customHeight="1" x14ac:dyDescent="0.25">
      <c r="N83" s="47">
        <f>+EE!N83</f>
        <v>0.78000000000000047</v>
      </c>
      <c r="O83" s="47">
        <f>+EE!S83*INICIO!$D$17/$E$4</f>
        <v>2.0512820512820502E-2</v>
      </c>
    </row>
    <row r="84" spans="14:15" ht="19.5" customHeight="1" x14ac:dyDescent="0.25">
      <c r="N84" s="47">
        <f>+EE!N84</f>
        <v>0.79000000000000048</v>
      </c>
      <c r="O84" s="47">
        <f>+EE!S84*INICIO!$D$17/$E$4</f>
        <v>2.0253164556962012E-2</v>
      </c>
    </row>
    <row r="85" spans="14:15" ht="19.5" customHeight="1" x14ac:dyDescent="0.25">
      <c r="N85" s="47">
        <f>+EE!N85</f>
        <v>0.80000000000000049</v>
      </c>
      <c r="O85" s="47">
        <f>+EE!S85*INICIO!$D$17/$E$4</f>
        <v>1.9999999999999987E-2</v>
      </c>
    </row>
    <row r="86" spans="14:15" ht="19.5" customHeight="1" x14ac:dyDescent="0.25">
      <c r="N86" s="47">
        <f>+EE!N86</f>
        <v>0.8100000000000005</v>
      </c>
      <c r="O86" s="47">
        <f>+EE!S86*INICIO!$D$17/$E$4</f>
        <v>1.9753086419753076E-2</v>
      </c>
    </row>
    <row r="87" spans="14:15" ht="19.5" customHeight="1" x14ac:dyDescent="0.25">
      <c r="N87" s="47">
        <f>+EE!N87</f>
        <v>0.82000000000000051</v>
      </c>
      <c r="O87" s="47">
        <f>+EE!S87*INICIO!$D$17/$E$4</f>
        <v>1.9512195121951209E-2</v>
      </c>
    </row>
    <row r="88" spans="14:15" ht="19.5" customHeight="1" x14ac:dyDescent="0.25">
      <c r="N88" s="47">
        <f>+EE!N88</f>
        <v>0.83000000000000052</v>
      </c>
      <c r="O88" s="47">
        <f>+EE!S88*INICIO!$D$17/$E$4</f>
        <v>1.9277108433734928E-2</v>
      </c>
    </row>
    <row r="89" spans="14:15" ht="19.5" customHeight="1" x14ac:dyDescent="0.25">
      <c r="N89" s="47">
        <f>+EE!N89</f>
        <v>0.84000000000000052</v>
      </c>
      <c r="O89" s="47">
        <f>+EE!S89*INICIO!$D$17/$E$4</f>
        <v>1.9047619047619035E-2</v>
      </c>
    </row>
    <row r="90" spans="14:15" ht="19.5" customHeight="1" x14ac:dyDescent="0.25">
      <c r="N90" s="47">
        <f>+EE!N90</f>
        <v>0.85000000000000053</v>
      </c>
      <c r="O90" s="47">
        <f>+EE!S90*INICIO!$D$17/$E$4</f>
        <v>1.8823529411764694E-2</v>
      </c>
    </row>
    <row r="91" spans="14:15" ht="19.5" customHeight="1" x14ac:dyDescent="0.25">
      <c r="N91" s="47">
        <f>+EE!N91</f>
        <v>0.86000000000000054</v>
      </c>
      <c r="O91" s="47">
        <f>+EE!S91*INICIO!$D$17/$E$4</f>
        <v>1.8604651162790687E-2</v>
      </c>
    </row>
    <row r="92" spans="14:15" ht="19.5" customHeight="1" x14ac:dyDescent="0.25">
      <c r="N92" s="47">
        <f>+EE!N92</f>
        <v>0.87000000000000055</v>
      </c>
      <c r="O92" s="47">
        <f>+EE!S92*INICIO!$D$17/$E$4</f>
        <v>1.8390804597701139E-2</v>
      </c>
    </row>
    <row r="93" spans="14:15" ht="19.5" customHeight="1" x14ac:dyDescent="0.25">
      <c r="N93" s="47">
        <f>+EE!N93</f>
        <v>0.88000000000000056</v>
      </c>
      <c r="O93" s="47">
        <f>+EE!S93*INICIO!$D$17/$E$4</f>
        <v>1.8181818181818171E-2</v>
      </c>
    </row>
    <row r="94" spans="14:15" ht="19.5" customHeight="1" x14ac:dyDescent="0.25">
      <c r="N94" s="47">
        <f>+EE!N94</f>
        <v>0.89000000000000057</v>
      </c>
      <c r="O94" s="47">
        <f>+EE!S94*INICIO!$D$17/$E$4</f>
        <v>1.7977528089887628E-2</v>
      </c>
    </row>
    <row r="95" spans="14:15" ht="19.5" customHeight="1" x14ac:dyDescent="0.25">
      <c r="N95" s="47">
        <f>+EE!N95</f>
        <v>0.90000000000000058</v>
      </c>
      <c r="O95" s="47">
        <f>+EE!S95*INICIO!$D$17/$E$4</f>
        <v>1.7777777777777767E-2</v>
      </c>
    </row>
    <row r="96" spans="14:15" ht="19.5" customHeight="1" x14ac:dyDescent="0.25">
      <c r="N96" s="47">
        <f>+EE!N96</f>
        <v>0.91000000000000059</v>
      </c>
      <c r="O96" s="47">
        <f>+EE!S96*INICIO!$D$17/$E$4</f>
        <v>1.7582417582417572E-2</v>
      </c>
    </row>
    <row r="97" spans="14:15" ht="19.5" customHeight="1" x14ac:dyDescent="0.25">
      <c r="N97" s="47">
        <f>+EE!N97</f>
        <v>0.9200000000000006</v>
      </c>
      <c r="O97" s="47">
        <f>+EE!S97*INICIO!$D$17/$E$4</f>
        <v>1.7391304347826077E-2</v>
      </c>
    </row>
    <row r="98" spans="14:15" ht="19.5" customHeight="1" x14ac:dyDescent="0.25">
      <c r="N98" s="47">
        <f>+EE!N98</f>
        <v>0.9300000000000006</v>
      </c>
      <c r="O98" s="47">
        <f>+EE!S98*INICIO!$D$17/$E$4</f>
        <v>1.7204301075268807E-2</v>
      </c>
    </row>
    <row r="99" spans="14:15" ht="19.5" customHeight="1" x14ac:dyDescent="0.25">
      <c r="N99" s="47">
        <f>+EE!N99</f>
        <v>0.94000000000000061</v>
      </c>
      <c r="O99" s="47">
        <f>+EE!S99*INICIO!$D$17/$E$4</f>
        <v>1.7021276595744671E-2</v>
      </c>
    </row>
    <row r="100" spans="14:15" ht="19.5" customHeight="1" x14ac:dyDescent="0.25">
      <c r="N100" s="47">
        <f>+EE!N100</f>
        <v>0.95000000000000062</v>
      </c>
      <c r="O100" s="47">
        <f>+EE!S100*INICIO!$D$17/$E$4</f>
        <v>1.6842105263157884E-2</v>
      </c>
    </row>
    <row r="101" spans="14:15" ht="19.5" customHeight="1" x14ac:dyDescent="0.25">
      <c r="N101" s="47">
        <f>+EE!N101</f>
        <v>0.96000000000000063</v>
      </c>
      <c r="O101" s="47">
        <f>+EE!S101*INICIO!$D$17/$E$4</f>
        <v>1.6666666666666656E-2</v>
      </c>
    </row>
    <row r="102" spans="14:15" ht="19.5" customHeight="1" x14ac:dyDescent="0.25">
      <c r="N102" s="47">
        <f>+EE!N102</f>
        <v>0.97000000000000064</v>
      </c>
      <c r="O102" s="47">
        <f>+EE!S102*INICIO!$D$17/$E$4</f>
        <v>1.6494845360824732E-2</v>
      </c>
    </row>
    <row r="103" spans="14:15" ht="19.5" customHeight="1" x14ac:dyDescent="0.25">
      <c r="N103" s="47">
        <f>+EE!N103</f>
        <v>0.98000000000000065</v>
      </c>
      <c r="O103" s="47">
        <f>+EE!S103*INICIO!$D$17/$E$4</f>
        <v>1.6326530612244889E-2</v>
      </c>
    </row>
    <row r="104" spans="14:15" ht="19.5" customHeight="1" x14ac:dyDescent="0.25">
      <c r="N104" s="47">
        <f>+EE!N104</f>
        <v>0.99000000000000066</v>
      </c>
      <c r="O104" s="47">
        <f>+EE!S104*INICIO!$D$17/$E$4</f>
        <v>1.6161616161616151E-2</v>
      </c>
    </row>
    <row r="105" spans="14:15" ht="19.5" customHeight="1" x14ac:dyDescent="0.25">
      <c r="N105" s="47">
        <f>+EE!N105</f>
        <v>1.0000000000000007</v>
      </c>
      <c r="O105" s="47">
        <f>+EE!S105*INICIO!$D$17/$E$4</f>
        <v>1.599999999999999E-2</v>
      </c>
    </row>
    <row r="106" spans="14:15" ht="19.5" customHeight="1" x14ac:dyDescent="0.25">
      <c r="N106" s="47">
        <f>+EE!N106</f>
        <v>1.0100000000000007</v>
      </c>
      <c r="O106" s="47">
        <f>+EE!S106*INICIO!$D$17/$E$4</f>
        <v>1.5841584158415831E-2</v>
      </c>
    </row>
    <row r="107" spans="14:15" ht="19.5" customHeight="1" x14ac:dyDescent="0.25">
      <c r="N107" s="47">
        <f>+EE!N107</f>
        <v>1.0200000000000007</v>
      </c>
      <c r="O107" s="47">
        <f>+EE!S107*INICIO!$D$17/$E$4</f>
        <v>1.5686274509803911E-2</v>
      </c>
    </row>
    <row r="108" spans="14:15" ht="19.5" customHeight="1" x14ac:dyDescent="0.25">
      <c r="N108" s="47">
        <f>+EE!N108</f>
        <v>1.0300000000000007</v>
      </c>
      <c r="O108" s="47">
        <f>+EE!S108*INICIO!$D$17/$E$4</f>
        <v>1.5533980582524263E-2</v>
      </c>
    </row>
    <row r="109" spans="14:15" ht="19.5" customHeight="1" x14ac:dyDescent="0.25">
      <c r="N109" s="47">
        <f>+EE!N109</f>
        <v>1.0400000000000007</v>
      </c>
      <c r="O109" s="47">
        <f>+EE!S109*INICIO!$D$17/$E$4</f>
        <v>1.5384615384615375E-2</v>
      </c>
    </row>
    <row r="110" spans="14:15" ht="19.5" customHeight="1" x14ac:dyDescent="0.25">
      <c r="N110" s="47">
        <f>+EE!N110</f>
        <v>1.0500000000000007</v>
      </c>
      <c r="O110" s="47">
        <f>+EE!S110*INICIO!$D$17/$E$4</f>
        <v>1.5238095238095228E-2</v>
      </c>
    </row>
    <row r="111" spans="14:15" ht="19.5" customHeight="1" x14ac:dyDescent="0.25">
      <c r="N111" s="47">
        <f>+EE!N111</f>
        <v>1.0600000000000007</v>
      </c>
      <c r="O111" s="47">
        <f>+EE!S111*INICIO!$D$17/$E$4</f>
        <v>1.5094339622641501E-2</v>
      </c>
    </row>
    <row r="112" spans="14:15" ht="19.5" customHeight="1" x14ac:dyDescent="0.25">
      <c r="N112" s="47">
        <f>+EE!N112</f>
        <v>1.0700000000000007</v>
      </c>
      <c r="O112" s="47">
        <f>+EE!S112*INICIO!$D$17/$E$4</f>
        <v>1.4953271028037373E-2</v>
      </c>
    </row>
    <row r="113" spans="14:15" ht="19.5" customHeight="1" x14ac:dyDescent="0.25">
      <c r="N113" s="47">
        <f>+EE!N113</f>
        <v>1.0800000000000007</v>
      </c>
      <c r="O113" s="47">
        <f>+EE!S113*INICIO!$D$17/$E$4</f>
        <v>1.4814814814814805E-2</v>
      </c>
    </row>
    <row r="114" spans="14:15" ht="19.5" customHeight="1" x14ac:dyDescent="0.25">
      <c r="N114" s="47">
        <f>+EE!N114</f>
        <v>1.0900000000000007</v>
      </c>
      <c r="O114" s="47">
        <f>+EE!S114*INICIO!$D$17/$E$4</f>
        <v>1.4678899082568798E-2</v>
      </c>
    </row>
    <row r="115" spans="14:15" ht="19.5" customHeight="1" x14ac:dyDescent="0.25">
      <c r="N115" s="47">
        <f>+EE!N115</f>
        <v>1.1000000000000008</v>
      </c>
      <c r="O115" s="47">
        <f>+EE!S115*INICIO!$D$17/$E$4</f>
        <v>1.4545454545454533E-2</v>
      </c>
    </row>
    <row r="116" spans="14:15" ht="19.5" customHeight="1" x14ac:dyDescent="0.25">
      <c r="N116" s="47">
        <f>+EE!N116</f>
        <v>1.1100000000000008</v>
      </c>
      <c r="O116" s="47">
        <f>+EE!S116*INICIO!$D$17/$E$4</f>
        <v>1.4414414414414402E-2</v>
      </c>
    </row>
    <row r="117" spans="14:15" ht="19.5" customHeight="1" x14ac:dyDescent="0.25">
      <c r="N117" s="47">
        <f>+EE!N117</f>
        <v>1.1200000000000008</v>
      </c>
      <c r="O117" s="47">
        <f>+EE!S117*INICIO!$D$17/$E$4</f>
        <v>1.4285714285714277E-2</v>
      </c>
    </row>
    <row r="118" spans="14:15" ht="19.5" customHeight="1" x14ac:dyDescent="0.25">
      <c r="N118" s="47">
        <f>+EE!N118</f>
        <v>1.1300000000000008</v>
      </c>
      <c r="O118" s="47">
        <f>+EE!S118*INICIO!$D$17/$E$4</f>
        <v>1.4159292035398221E-2</v>
      </c>
    </row>
    <row r="119" spans="14:15" ht="19.5" customHeight="1" x14ac:dyDescent="0.25">
      <c r="N119" s="47">
        <f>+EE!N119</f>
        <v>1.1400000000000008</v>
      </c>
      <c r="O119" s="47">
        <f>+EE!S119*INICIO!$D$17/$E$4</f>
        <v>1.4035087719298237E-2</v>
      </c>
    </row>
    <row r="120" spans="14:15" ht="19.5" customHeight="1" x14ac:dyDescent="0.25">
      <c r="N120" s="47">
        <f>+EE!N120</f>
        <v>1.1500000000000008</v>
      </c>
      <c r="O120" s="47">
        <f>+EE!S120*INICIO!$D$17/$E$4</f>
        <v>1.3913043478260858E-2</v>
      </c>
    </row>
    <row r="121" spans="14:15" ht="19.5" customHeight="1" x14ac:dyDescent="0.25">
      <c r="N121" s="47">
        <f>+EE!N121</f>
        <v>1.1600000000000008</v>
      </c>
      <c r="O121" s="47">
        <f>+EE!S121*INICIO!$D$17/$E$4</f>
        <v>1.3793103448275853E-2</v>
      </c>
    </row>
    <row r="122" spans="14:15" ht="19.5" customHeight="1" x14ac:dyDescent="0.25">
      <c r="N122" s="47">
        <f>+EE!N122</f>
        <v>1.1700000000000008</v>
      </c>
      <c r="O122" s="47">
        <f>+EE!S122*INICIO!$D$17/$E$4</f>
        <v>1.3675213675213665E-2</v>
      </c>
    </row>
    <row r="123" spans="14:15" ht="19.5" customHeight="1" x14ac:dyDescent="0.25">
      <c r="N123" s="47">
        <f>+EE!N123</f>
        <v>1.1800000000000008</v>
      </c>
      <c r="O123" s="47">
        <f>+EE!S123*INICIO!$D$17/$E$4</f>
        <v>1.3559322033898296E-2</v>
      </c>
    </row>
    <row r="124" spans="14:15" ht="19.5" customHeight="1" x14ac:dyDescent="0.25">
      <c r="N124" s="47">
        <f>+EE!N124</f>
        <v>1.1900000000000008</v>
      </c>
      <c r="O124" s="47">
        <f>+EE!S124*INICIO!$D$17/$E$4</f>
        <v>1.3445378151260495E-2</v>
      </c>
    </row>
    <row r="125" spans="14:15" ht="19.5" customHeight="1" x14ac:dyDescent="0.25">
      <c r="N125" s="47">
        <f>+EE!N125</f>
        <v>1.2000000000000008</v>
      </c>
      <c r="O125" s="47">
        <f>+EE!S125*INICIO!$D$17/$E$4</f>
        <v>1.3333333333333326E-2</v>
      </c>
    </row>
    <row r="126" spans="14:15" ht="19.5" customHeight="1" x14ac:dyDescent="0.25">
      <c r="N126" s="47">
        <f>+EE!N126</f>
        <v>1.2100000000000009</v>
      </c>
      <c r="O126" s="47">
        <f>+EE!S126*INICIO!$D$17/$E$4</f>
        <v>1.3223140495867761E-2</v>
      </c>
    </row>
    <row r="127" spans="14:15" ht="19.5" customHeight="1" x14ac:dyDescent="0.25">
      <c r="N127" s="47">
        <f>+EE!N127</f>
        <v>1.2200000000000009</v>
      </c>
      <c r="O127" s="47">
        <f>+EE!S127*INICIO!$D$17/$E$4</f>
        <v>1.3114754098360649E-2</v>
      </c>
    </row>
    <row r="128" spans="14:15" ht="19.5" customHeight="1" x14ac:dyDescent="0.25">
      <c r="N128" s="47">
        <f>+EE!N128</f>
        <v>1.2300000000000009</v>
      </c>
      <c r="O128" s="47">
        <f>+EE!S128*INICIO!$D$17/$E$4</f>
        <v>1.3008130081300803E-2</v>
      </c>
    </row>
    <row r="129" spans="14:15" ht="19.5" customHeight="1" x14ac:dyDescent="0.25">
      <c r="N129" s="47">
        <f>+EE!N129</f>
        <v>1.2400000000000009</v>
      </c>
      <c r="O129" s="47">
        <f>+EE!S129*INICIO!$D$17/$E$4</f>
        <v>1.2903225806451604E-2</v>
      </c>
    </row>
    <row r="130" spans="14:15" ht="19.5" customHeight="1" x14ac:dyDescent="0.25">
      <c r="N130" s="47">
        <f>+EE!N130</f>
        <v>1.2500000000000009</v>
      </c>
      <c r="O130" s="47">
        <f>+EE!S130*INICIO!$D$17/$E$4</f>
        <v>1.2799999999999992E-2</v>
      </c>
    </row>
    <row r="131" spans="14:15" ht="19.5" customHeight="1" x14ac:dyDescent="0.25">
      <c r="N131" s="47">
        <f>+EE!N131</f>
        <v>1.2600000000000009</v>
      </c>
      <c r="O131" s="47">
        <f>+EE!S131*INICIO!$D$17/$E$4</f>
        <v>1.269841269841269E-2</v>
      </c>
    </row>
    <row r="132" spans="14:15" ht="19.5" customHeight="1" x14ac:dyDescent="0.25">
      <c r="N132" s="47">
        <f>+EE!N132</f>
        <v>1.2700000000000009</v>
      </c>
      <c r="O132" s="47">
        <f>+EE!S132*INICIO!$D$17/$E$4</f>
        <v>1.2598425196850385E-2</v>
      </c>
    </row>
    <row r="133" spans="14:15" ht="19.5" customHeight="1" x14ac:dyDescent="0.25">
      <c r="N133" s="47">
        <f>+EE!N133</f>
        <v>1.2800000000000009</v>
      </c>
      <c r="O133" s="47">
        <f>+EE!S133*INICIO!$D$17/$E$4</f>
        <v>1.2499999999999992E-2</v>
      </c>
    </row>
    <row r="134" spans="14:15" ht="19.5" customHeight="1" x14ac:dyDescent="0.25">
      <c r="N134" s="47">
        <f>+EE!N134</f>
        <v>1.2900000000000009</v>
      </c>
      <c r="O134" s="47">
        <f>+EE!S134*INICIO!$D$17/$E$4</f>
        <v>1.240310077519379E-2</v>
      </c>
    </row>
    <row r="135" spans="14:15" ht="19.5" customHeight="1" x14ac:dyDescent="0.25">
      <c r="N135" s="47">
        <f>+EE!N135</f>
        <v>1.3000000000000009</v>
      </c>
      <c r="O135" s="47">
        <f>+EE!S135*INICIO!$D$17/$E$4</f>
        <v>1.2307692307692299E-2</v>
      </c>
    </row>
    <row r="136" spans="14:15" ht="19.5" customHeight="1" x14ac:dyDescent="0.25">
      <c r="N136" s="47">
        <f>+EE!N136</f>
        <v>1.3100000000000009</v>
      </c>
      <c r="O136" s="47">
        <f>+EE!S136*INICIO!$D$17/$E$4</f>
        <v>1.2213740458015258E-2</v>
      </c>
    </row>
    <row r="137" spans="14:15" ht="19.5" customHeight="1" x14ac:dyDescent="0.25">
      <c r="N137" s="47">
        <f>+EE!N137</f>
        <v>1.320000000000001</v>
      </c>
      <c r="O137" s="47">
        <f>+EE!S137*INICIO!$D$17/$E$4</f>
        <v>1.2121212121212113E-2</v>
      </c>
    </row>
    <row r="138" spans="14:15" ht="19.5" customHeight="1" x14ac:dyDescent="0.25">
      <c r="N138" s="47">
        <f>+EE!N138</f>
        <v>1.330000000000001</v>
      </c>
      <c r="O138" s="47">
        <f>+EE!S138*INICIO!$D$17/$E$4</f>
        <v>1.2030075187969917E-2</v>
      </c>
    </row>
    <row r="139" spans="14:15" ht="19.5" customHeight="1" x14ac:dyDescent="0.25">
      <c r="N139" s="47">
        <f>+EE!N139</f>
        <v>1.340000000000001</v>
      </c>
      <c r="O139" s="47">
        <f>+EE!S139*INICIO!$D$17/$E$4</f>
        <v>1.1940298507462678E-2</v>
      </c>
    </row>
    <row r="140" spans="14:15" ht="19.5" customHeight="1" x14ac:dyDescent="0.25">
      <c r="N140" s="47">
        <f>+EE!N140</f>
        <v>1.350000000000001</v>
      </c>
      <c r="O140" s="47">
        <f>+EE!S140*INICIO!$D$17/$E$4</f>
        <v>1.1851851851851844E-2</v>
      </c>
    </row>
    <row r="141" spans="14:15" ht="19.5" customHeight="1" x14ac:dyDescent="0.25">
      <c r="N141" s="47">
        <f>+EE!N141</f>
        <v>1.360000000000001</v>
      </c>
      <c r="O141" s="47">
        <f>+EE!S141*INICIO!$D$17/$E$4</f>
        <v>1.1764705882352932E-2</v>
      </c>
    </row>
    <row r="142" spans="14:15" ht="19.5" customHeight="1" x14ac:dyDescent="0.25">
      <c r="N142" s="47">
        <f>+EE!N142</f>
        <v>1.370000000000001</v>
      </c>
      <c r="O142" s="47">
        <f>+EE!S142*INICIO!$D$17/$E$4</f>
        <v>1.1678832116788313E-2</v>
      </c>
    </row>
    <row r="143" spans="14:15" ht="19.5" customHeight="1" x14ac:dyDescent="0.25">
      <c r="N143" s="47">
        <f>+EE!N143</f>
        <v>1.380000000000001</v>
      </c>
      <c r="O143" s="47">
        <f>+EE!S143*INICIO!$D$17/$E$4</f>
        <v>1.1594202898550716E-2</v>
      </c>
    </row>
    <row r="144" spans="14:15" ht="19.5" customHeight="1" x14ac:dyDescent="0.25">
      <c r="N144" s="47">
        <f>+EE!N144</f>
        <v>1.390000000000001</v>
      </c>
      <c r="O144" s="47">
        <f>+EE!S144*INICIO!$D$17/$E$4</f>
        <v>1.1510791366906466E-2</v>
      </c>
    </row>
    <row r="145" spans="14:15" ht="19.5" customHeight="1" x14ac:dyDescent="0.25">
      <c r="N145" s="47">
        <f>+EE!N145</f>
        <v>1.400000000000001</v>
      </c>
      <c r="O145" s="47">
        <f>+EE!S145*INICIO!$D$17/$E$4</f>
        <v>1.142857142857142E-2</v>
      </c>
    </row>
    <row r="146" spans="14:15" ht="19.5" customHeight="1" x14ac:dyDescent="0.25">
      <c r="N146" s="47">
        <f>+EE!N146</f>
        <v>1.410000000000001</v>
      </c>
      <c r="O146" s="47">
        <f>+EE!S146*INICIO!$D$17/$E$4</f>
        <v>1.1347517730496446E-2</v>
      </c>
    </row>
    <row r="147" spans="14:15" ht="19.5" customHeight="1" x14ac:dyDescent="0.25">
      <c r="N147" s="47">
        <f>+EE!N147</f>
        <v>1.420000000000001</v>
      </c>
      <c r="O147" s="47">
        <f>+EE!S147*INICIO!$D$17/$E$4</f>
        <v>1.1267605633802809E-2</v>
      </c>
    </row>
    <row r="148" spans="14:15" ht="19.5" customHeight="1" x14ac:dyDescent="0.25">
      <c r="N148" s="47">
        <f>+EE!N148</f>
        <v>1.430000000000001</v>
      </c>
      <c r="O148" s="47">
        <f>+EE!S148*INICIO!$D$17/$E$4</f>
        <v>1.118881118881118E-2</v>
      </c>
    </row>
    <row r="149" spans="14:15" ht="19.5" customHeight="1" x14ac:dyDescent="0.25">
      <c r="N149" s="47">
        <f>+EE!N149</f>
        <v>1.4400000000000011</v>
      </c>
      <c r="O149" s="47">
        <f>+EE!S149*INICIO!$D$17/$E$4</f>
        <v>1.1111111111111103E-2</v>
      </c>
    </row>
    <row r="150" spans="14:15" ht="19.5" customHeight="1" x14ac:dyDescent="0.25">
      <c r="N150" s="47">
        <f>+EE!N150</f>
        <v>1.4500000000000011</v>
      </c>
      <c r="O150" s="47">
        <f>+EE!S150*INICIO!$D$17/$E$4</f>
        <v>1.1034482758620682E-2</v>
      </c>
    </row>
    <row r="151" spans="14:15" ht="19.5" customHeight="1" x14ac:dyDescent="0.25">
      <c r="N151" s="47">
        <f>+EE!N151</f>
        <v>1.4600000000000011</v>
      </c>
      <c r="O151" s="47">
        <f>+EE!S151*INICIO!$D$17/$E$4</f>
        <v>1.0958904109589033E-2</v>
      </c>
    </row>
    <row r="152" spans="14:15" ht="19.5" customHeight="1" x14ac:dyDescent="0.25">
      <c r="N152" s="47">
        <f>+EE!N152</f>
        <v>1.4700000000000011</v>
      </c>
      <c r="O152" s="47">
        <f>+EE!S152*INICIO!$D$17/$E$4</f>
        <v>1.0884353741496591E-2</v>
      </c>
    </row>
    <row r="153" spans="14:15" ht="19.5" customHeight="1" x14ac:dyDescent="0.25">
      <c r="N153" s="47">
        <f>+EE!N153</f>
        <v>1.4800000000000011</v>
      </c>
      <c r="O153" s="47">
        <f>+EE!S153*INICIO!$D$17/$E$4</f>
        <v>1.0810810810810803E-2</v>
      </c>
    </row>
    <row r="154" spans="14:15" ht="19.5" customHeight="1" x14ac:dyDescent="0.25">
      <c r="N154" s="47">
        <f>+EE!N154</f>
        <v>1.4900000000000011</v>
      </c>
      <c r="O154" s="47">
        <f>+EE!S154*INICIO!$D$17/$E$4</f>
        <v>1.0738255033557039E-2</v>
      </c>
    </row>
    <row r="155" spans="14:15" ht="19.5" customHeight="1" x14ac:dyDescent="0.25">
      <c r="N155" s="47">
        <f>+EE!N155</f>
        <v>1.5000000000000011</v>
      </c>
      <c r="O155" s="47">
        <f>+EE!S155*INICIO!$D$17/$E$4</f>
        <v>1.0666666666666659E-2</v>
      </c>
    </row>
    <row r="156" spans="14:15" ht="19.5" customHeight="1" x14ac:dyDescent="0.25">
      <c r="N156" s="47">
        <f>+EE!N156</f>
        <v>1.5100000000000011</v>
      </c>
      <c r="O156" s="47">
        <f>+EE!S156*INICIO!$D$17/$E$4</f>
        <v>1.0596026490066218E-2</v>
      </c>
    </row>
    <row r="157" spans="14:15" ht="19.5" customHeight="1" x14ac:dyDescent="0.25">
      <c r="N157" s="47">
        <f>+EE!N157</f>
        <v>1.5200000000000011</v>
      </c>
      <c r="O157" s="47">
        <f>+EE!S157*INICIO!$D$17/$E$4</f>
        <v>1.0526315789473677E-2</v>
      </c>
    </row>
    <row r="158" spans="14:15" ht="19.5" customHeight="1" x14ac:dyDescent="0.25">
      <c r="N158" s="47">
        <f>+EE!N158</f>
        <v>1.5300000000000011</v>
      </c>
      <c r="O158" s="47">
        <f>+EE!S158*INICIO!$D$17/$E$4</f>
        <v>1.0457516339869273E-2</v>
      </c>
    </row>
    <row r="159" spans="14:15" ht="19.5" customHeight="1" x14ac:dyDescent="0.25">
      <c r="N159" s="47">
        <f>+EE!N159</f>
        <v>1.5400000000000011</v>
      </c>
      <c r="O159" s="47">
        <f>+EE!S159*INICIO!$D$17/$E$4</f>
        <v>1.0389610389610383E-2</v>
      </c>
    </row>
    <row r="160" spans="14:15" ht="19.5" customHeight="1" x14ac:dyDescent="0.25">
      <c r="N160" s="47">
        <f>+EE!N160</f>
        <v>1.5500000000000012</v>
      </c>
      <c r="O160" s="47">
        <f>+EE!S160*INICIO!$D$17/$E$4</f>
        <v>1.0322580645161283E-2</v>
      </c>
    </row>
    <row r="161" spans="14:15" ht="19.5" customHeight="1" x14ac:dyDescent="0.25">
      <c r="N161" s="47">
        <f>+EE!N161</f>
        <v>1.5600000000000012</v>
      </c>
      <c r="O161" s="47">
        <f>+EE!S161*INICIO!$D$17/$E$4</f>
        <v>1.0256410256410249E-2</v>
      </c>
    </row>
    <row r="162" spans="14:15" ht="19.5" customHeight="1" x14ac:dyDescent="0.25">
      <c r="N162" s="47">
        <f>+EE!N162</f>
        <v>1.5700000000000012</v>
      </c>
      <c r="O162" s="47">
        <f>+EE!S162*INICIO!$D$17/$E$4</f>
        <v>1.0191082802547763E-2</v>
      </c>
    </row>
    <row r="163" spans="14:15" ht="19.5" customHeight="1" x14ac:dyDescent="0.25">
      <c r="N163" s="47">
        <f>+EE!N163</f>
        <v>1.5800000000000012</v>
      </c>
      <c r="O163" s="47">
        <f>+EE!S163*INICIO!$D$17/$E$4</f>
        <v>1.0126582278481006E-2</v>
      </c>
    </row>
    <row r="164" spans="14:15" ht="19.5" customHeight="1" x14ac:dyDescent="0.25">
      <c r="N164" s="47">
        <f>+EE!N164</f>
        <v>1.5900000000000012</v>
      </c>
      <c r="O164" s="47">
        <f>+EE!S164*INICIO!$D$17/$E$4</f>
        <v>1.0062893081760999E-2</v>
      </c>
    </row>
    <row r="165" spans="14:15" ht="19.5" customHeight="1" x14ac:dyDescent="0.25">
      <c r="N165" s="47">
        <f>+EE!N165</f>
        <v>1.6000000000000012</v>
      </c>
      <c r="O165" s="47">
        <f>+EE!S165*INICIO!$D$17/$E$4</f>
        <v>9.9999999999999933E-3</v>
      </c>
    </row>
    <row r="166" spans="14:15" ht="19.5" customHeight="1" x14ac:dyDescent="0.25">
      <c r="N166" s="47">
        <f>+EE!N166</f>
        <v>1.6100000000000012</v>
      </c>
      <c r="O166" s="47">
        <f>+EE!S166*INICIO!$D$17/$E$4</f>
        <v>9.9378881987577574E-3</v>
      </c>
    </row>
    <row r="167" spans="14:15" ht="19.5" customHeight="1" x14ac:dyDescent="0.25">
      <c r="N167" s="47">
        <f>+EE!N167</f>
        <v>1.6200000000000012</v>
      </c>
      <c r="O167" s="47">
        <f>+EE!S167*INICIO!$D$17/$E$4</f>
        <v>9.8765432098765361E-3</v>
      </c>
    </row>
    <row r="168" spans="14:15" ht="19.5" customHeight="1" x14ac:dyDescent="0.25">
      <c r="N168" s="47">
        <f>+EE!N168</f>
        <v>1.6300000000000012</v>
      </c>
      <c r="O168" s="47">
        <f>+EE!S168*INICIO!$D$17/$E$4</f>
        <v>9.8159509202453924E-3</v>
      </c>
    </row>
    <row r="169" spans="14:15" ht="19.5" customHeight="1" x14ac:dyDescent="0.25">
      <c r="N169" s="47">
        <f>+EE!N169</f>
        <v>1.6400000000000012</v>
      </c>
      <c r="O169" s="47">
        <f>+EE!S169*INICIO!$D$17/$E$4</f>
        <v>9.7560975609756028E-3</v>
      </c>
    </row>
    <row r="170" spans="14:15" ht="19.5" customHeight="1" x14ac:dyDescent="0.25">
      <c r="N170" s="47">
        <f>+EE!N170</f>
        <v>1.6500000000000012</v>
      </c>
      <c r="O170" s="47">
        <f>+EE!S170*INICIO!$D$17/$E$4</f>
        <v>9.69696969696969E-3</v>
      </c>
    </row>
    <row r="171" spans="14:15" ht="19.5" customHeight="1" x14ac:dyDescent="0.25">
      <c r="N171" s="47">
        <f>+EE!N171</f>
        <v>1.6600000000000013</v>
      </c>
      <c r="O171" s="47">
        <f>+EE!S171*INICIO!$D$17/$E$4</f>
        <v>9.6385542168674621E-3</v>
      </c>
    </row>
    <row r="172" spans="14:15" ht="19.5" customHeight="1" x14ac:dyDescent="0.25">
      <c r="N172" s="47">
        <f>+EE!N172</f>
        <v>1.6700000000000013</v>
      </c>
      <c r="O172" s="47">
        <f>+EE!S172*INICIO!$D$17/$E$4</f>
        <v>9.5808383233532864E-3</v>
      </c>
    </row>
    <row r="173" spans="14:15" ht="19.5" customHeight="1" x14ac:dyDescent="0.25">
      <c r="N173" s="47">
        <f>+EE!N173</f>
        <v>1.6800000000000013</v>
      </c>
      <c r="O173" s="47">
        <f>+EE!S173*INICIO!$D$17/$E$4</f>
        <v>9.523809523809516E-3</v>
      </c>
    </row>
    <row r="174" spans="14:15" ht="19.5" customHeight="1" x14ac:dyDescent="0.25">
      <c r="N174" s="47">
        <f>+EE!N174</f>
        <v>1.6900000000000013</v>
      </c>
      <c r="O174" s="47">
        <f>+EE!S174*INICIO!$D$17/$E$4</f>
        <v>9.4674556213017683E-3</v>
      </c>
    </row>
    <row r="175" spans="14:15" ht="19.5" customHeight="1" x14ac:dyDescent="0.25">
      <c r="N175" s="47">
        <f>+EE!N175</f>
        <v>1.7000000000000013</v>
      </c>
      <c r="O175" s="47">
        <f>+EE!S175*INICIO!$D$17/$E$4</f>
        <v>9.4117647058823452E-3</v>
      </c>
    </row>
    <row r="176" spans="14:15" ht="19.5" customHeight="1" x14ac:dyDescent="0.25">
      <c r="N176" s="47">
        <f>+EE!N176</f>
        <v>1.7100000000000013</v>
      </c>
      <c r="O176" s="47">
        <f>+EE!S176*INICIO!$D$17/$E$4</f>
        <v>9.3567251461988236E-3</v>
      </c>
    </row>
    <row r="177" spans="14:15" ht="19.5" customHeight="1" x14ac:dyDescent="0.25">
      <c r="N177" s="47">
        <f>+EE!N177</f>
        <v>1.7200000000000013</v>
      </c>
      <c r="O177" s="47">
        <f>+EE!S177*INICIO!$D$17/$E$4</f>
        <v>9.3023255813953418E-3</v>
      </c>
    </row>
    <row r="178" spans="14:15" ht="19.5" customHeight="1" x14ac:dyDescent="0.25">
      <c r="N178" s="47">
        <f>+EE!N178</f>
        <v>1.7300000000000013</v>
      </c>
      <c r="O178" s="47">
        <f>+EE!S178*INICIO!$D$17/$E$4</f>
        <v>9.2485549132947913E-3</v>
      </c>
    </row>
    <row r="179" spans="14:15" ht="19.5" customHeight="1" x14ac:dyDescent="0.25">
      <c r="N179" s="47">
        <f>+EE!N179</f>
        <v>1.7400000000000013</v>
      </c>
      <c r="O179" s="47">
        <f>+EE!S179*INICIO!$D$17/$E$4</f>
        <v>9.1954022988505676E-3</v>
      </c>
    </row>
    <row r="180" spans="14:15" ht="19.5" customHeight="1" x14ac:dyDescent="0.25">
      <c r="N180" s="47">
        <f>+EE!N180</f>
        <v>1.7500000000000013</v>
      </c>
      <c r="O180" s="47">
        <f>+EE!S180*INICIO!$D$17/$E$4</f>
        <v>9.1428571428571366E-3</v>
      </c>
    </row>
    <row r="181" spans="14:15" ht="19.5" customHeight="1" x14ac:dyDescent="0.25">
      <c r="N181" s="47">
        <f>+EE!N181</f>
        <v>1.7600000000000013</v>
      </c>
      <c r="O181" s="47">
        <f>+EE!S181*INICIO!$D$17/$E$4</f>
        <v>9.0909090909090835E-3</v>
      </c>
    </row>
    <row r="182" spans="14:15" ht="19.5" customHeight="1" x14ac:dyDescent="0.25">
      <c r="N182" s="47">
        <f>+EE!N182</f>
        <v>1.7700000000000014</v>
      </c>
      <c r="O182" s="47">
        <f>+EE!S182*INICIO!$D$17/$E$4</f>
        <v>9.0395480225988634E-3</v>
      </c>
    </row>
    <row r="183" spans="14:15" ht="19.5" customHeight="1" x14ac:dyDescent="0.25">
      <c r="N183" s="47">
        <f>+EE!N183</f>
        <v>1.7800000000000014</v>
      </c>
      <c r="O183" s="47">
        <f>+EE!S183*INICIO!$D$17/$E$4</f>
        <v>8.9887640449438141E-3</v>
      </c>
    </row>
    <row r="184" spans="14:15" ht="19.5" customHeight="1" x14ac:dyDescent="0.25">
      <c r="N184" s="47">
        <f>+EE!N184</f>
        <v>1.7900000000000014</v>
      </c>
      <c r="O184" s="47">
        <f>+EE!S184*INICIO!$D$17/$E$4</f>
        <v>8.9385474860335136E-3</v>
      </c>
    </row>
    <row r="185" spans="14:15" ht="19.5" customHeight="1" x14ac:dyDescent="0.25">
      <c r="N185" s="47">
        <f>+EE!N185</f>
        <v>1.8000000000000014</v>
      </c>
      <c r="O185" s="47">
        <f>+EE!S185*INICIO!$D$17/$E$4</f>
        <v>8.8888888888888819E-3</v>
      </c>
    </row>
    <row r="186" spans="14:15" ht="19.5" customHeight="1" x14ac:dyDescent="0.25">
      <c r="N186" s="47">
        <f>+EE!N186</f>
        <v>1.8100000000000014</v>
      </c>
      <c r="O186" s="47">
        <f>+EE!S186*INICIO!$D$17/$E$4</f>
        <v>8.8397790055248556E-3</v>
      </c>
    </row>
    <row r="187" spans="14:15" ht="19.5" customHeight="1" x14ac:dyDescent="0.25">
      <c r="N187" s="47">
        <f>+EE!N187</f>
        <v>1.8200000000000014</v>
      </c>
      <c r="O187" s="47">
        <f>+EE!S187*INICIO!$D$17/$E$4</f>
        <v>8.7912087912087843E-3</v>
      </c>
    </row>
    <row r="188" spans="14:15" ht="19.5" customHeight="1" x14ac:dyDescent="0.25">
      <c r="N188" s="47">
        <f>+EE!N188</f>
        <v>1.8300000000000014</v>
      </c>
      <c r="O188" s="47">
        <f>+EE!S188*INICIO!$D$17/$E$4</f>
        <v>8.7431693989070969E-3</v>
      </c>
    </row>
    <row r="189" spans="14:15" ht="19.5" customHeight="1" x14ac:dyDescent="0.25">
      <c r="N189" s="47">
        <f>+EE!N189</f>
        <v>1.8400000000000014</v>
      </c>
      <c r="O189" s="47">
        <f>+EE!S189*INICIO!$D$17/$E$4</f>
        <v>8.6956521739130366E-3</v>
      </c>
    </row>
    <row r="190" spans="14:15" ht="19.5" customHeight="1" x14ac:dyDescent="0.25">
      <c r="N190" s="47">
        <f>+EE!N190</f>
        <v>1.8500000000000014</v>
      </c>
      <c r="O190" s="47">
        <f>+EE!S190*INICIO!$D$17/$E$4</f>
        <v>8.6486486486486418E-3</v>
      </c>
    </row>
    <row r="191" spans="14:15" ht="19.5" customHeight="1" x14ac:dyDescent="0.25">
      <c r="N191" s="47">
        <f>+EE!N191</f>
        <v>1.8600000000000014</v>
      </c>
      <c r="O191" s="47">
        <f>+EE!S191*INICIO!$D$17/$E$4</f>
        <v>8.6021505376344017E-3</v>
      </c>
    </row>
    <row r="192" spans="14:15" ht="19.5" customHeight="1" x14ac:dyDescent="0.25">
      <c r="N192" s="47">
        <f>+EE!N192</f>
        <v>1.8700000000000014</v>
      </c>
      <c r="O192" s="47">
        <f>+EE!S192*INICIO!$D$17/$E$4</f>
        <v>8.5561497326203141E-3</v>
      </c>
    </row>
    <row r="193" spans="14:15" ht="19.5" customHeight="1" x14ac:dyDescent="0.25">
      <c r="N193" s="47">
        <f>+EE!N193</f>
        <v>1.8800000000000014</v>
      </c>
      <c r="O193" s="47">
        <f>+EE!S193*INICIO!$D$17/$E$4</f>
        <v>8.5106382978723336E-3</v>
      </c>
    </row>
    <row r="194" spans="14:15" ht="19.5" customHeight="1" x14ac:dyDescent="0.25">
      <c r="N194" s="47">
        <f>+EE!N194</f>
        <v>1.8900000000000015</v>
      </c>
      <c r="O194" s="47">
        <f>+EE!S194*INICIO!$D$17/$E$4</f>
        <v>8.4656084656084592E-3</v>
      </c>
    </row>
    <row r="195" spans="14:15" ht="19.5" customHeight="1" x14ac:dyDescent="0.25">
      <c r="N195" s="47">
        <f>+EE!N195</f>
        <v>1.9000000000000015</v>
      </c>
      <c r="O195" s="47">
        <f>+EE!S195*INICIO!$D$17/$E$4</f>
        <v>8.4210526315789402E-3</v>
      </c>
    </row>
    <row r="196" spans="14:15" ht="19.5" customHeight="1" x14ac:dyDescent="0.25">
      <c r="N196" s="47">
        <f>+EE!N196</f>
        <v>1.9100000000000015</v>
      </c>
      <c r="O196" s="47">
        <f>+EE!S196*INICIO!$D$17/$E$4</f>
        <v>8.3769633507853342E-3</v>
      </c>
    </row>
    <row r="197" spans="14:15" ht="19.5" customHeight="1" x14ac:dyDescent="0.25">
      <c r="N197" s="47">
        <f>+EE!N197</f>
        <v>1.9200000000000015</v>
      </c>
      <c r="O197" s="47">
        <f>+EE!S197*INICIO!$D$17/$E$4</f>
        <v>8.3333333333333263E-3</v>
      </c>
    </row>
    <row r="198" spans="14:15" ht="19.5" customHeight="1" x14ac:dyDescent="0.25">
      <c r="N198" s="47">
        <f>+EE!N198</f>
        <v>1.9300000000000015</v>
      </c>
      <c r="O198" s="47">
        <f>+EE!S198*INICIO!$D$17/$E$4</f>
        <v>8.2901554404145022E-3</v>
      </c>
    </row>
    <row r="199" spans="14:15" ht="19.5" customHeight="1" x14ac:dyDescent="0.25">
      <c r="N199" s="47">
        <f>+EE!N199</f>
        <v>1.9400000000000015</v>
      </c>
      <c r="O199" s="47">
        <f>+EE!S199*INICIO!$D$17/$E$4</f>
        <v>8.2474226804123644E-3</v>
      </c>
    </row>
    <row r="200" spans="14:15" ht="19.5" customHeight="1" x14ac:dyDescent="0.25">
      <c r="N200" s="47">
        <f>+EE!N200</f>
        <v>1.9500000000000015</v>
      </c>
      <c r="O200" s="47">
        <f>+EE!S200*INICIO!$D$17/$E$4</f>
        <v>8.2051282051281982E-3</v>
      </c>
    </row>
    <row r="201" spans="14:15" ht="19.5" customHeight="1" x14ac:dyDescent="0.25">
      <c r="N201" s="47">
        <f>+EE!N201</f>
        <v>1.9600000000000015</v>
      </c>
      <c r="O201" s="47">
        <f>+EE!S201*INICIO!$D$17/$E$4</f>
        <v>8.1632653061224428E-3</v>
      </c>
    </row>
    <row r="202" spans="14:15" ht="19.5" customHeight="1" x14ac:dyDescent="0.25">
      <c r="N202" s="47">
        <f>+EE!N202</f>
        <v>1.9700000000000015</v>
      </c>
      <c r="O202" s="47">
        <f>+EE!S202*INICIO!$D$17/$E$4</f>
        <v>8.1218274111675062E-3</v>
      </c>
    </row>
    <row r="203" spans="14:15" ht="19.5" customHeight="1" x14ac:dyDescent="0.25">
      <c r="N203" s="47">
        <f>+EE!N203</f>
        <v>1.9800000000000015</v>
      </c>
      <c r="O203" s="47">
        <f>+EE!S203*INICIO!$D$17/$E$4</f>
        <v>8.0808080808080739E-3</v>
      </c>
    </row>
    <row r="204" spans="14:15" ht="19.5" customHeight="1" x14ac:dyDescent="0.25">
      <c r="N204" s="47">
        <f>+EE!N204</f>
        <v>1.9900000000000015</v>
      </c>
      <c r="O204" s="47">
        <f>+EE!S204*INICIO!$D$17/$E$4</f>
        <v>8.0402010050251195E-3</v>
      </c>
    </row>
    <row r="205" spans="14:15" ht="19.5" customHeight="1" x14ac:dyDescent="0.25">
      <c r="N205" s="47">
        <f>+EE!N205</f>
        <v>2.0000000000000013</v>
      </c>
      <c r="O205" s="47">
        <f>+EE!S205*INICIO!$D$17/$E$4</f>
        <v>7.999999999999995E-3</v>
      </c>
    </row>
    <row r="206" spans="14:15" ht="19.5" customHeight="1" x14ac:dyDescent="0.25">
      <c r="N206" s="47">
        <f>+EE!N206</f>
        <v>2.0100000000000011</v>
      </c>
      <c r="O206" s="47">
        <f>+EE!S206*INICIO!$D$17/$E$4</f>
        <v>7.9601990049751204E-3</v>
      </c>
    </row>
    <row r="207" spans="14:15" ht="19.5" customHeight="1" x14ac:dyDescent="0.25">
      <c r="N207" s="47">
        <f>+EE!N207</f>
        <v>2.0200000000000009</v>
      </c>
      <c r="O207" s="47">
        <f>+EE!S207*INICIO!$D$17/$E$4</f>
        <v>7.9207920792079174E-3</v>
      </c>
    </row>
    <row r="208" spans="14:15" ht="19.5" customHeight="1" x14ac:dyDescent="0.25">
      <c r="N208" s="47">
        <f>+EE!N208</f>
        <v>2.0300000000000007</v>
      </c>
      <c r="O208" s="47">
        <f>+EE!S208*INICIO!$D$17/$E$4</f>
        <v>7.881773399014776E-3</v>
      </c>
    </row>
    <row r="209" spans="14:15" ht="19.5" customHeight="1" x14ac:dyDescent="0.25">
      <c r="N209" s="47">
        <f>+EE!N209</f>
        <v>2.0400000000000005</v>
      </c>
      <c r="O209" s="47">
        <f>+EE!S209*INICIO!$D$17/$E$4</f>
        <v>7.8431372549019589E-3</v>
      </c>
    </row>
    <row r="210" spans="14:15" ht="19.5" customHeight="1" x14ac:dyDescent="0.25">
      <c r="N210" s="47">
        <f>+EE!N210</f>
        <v>2.0500000000000003</v>
      </c>
      <c r="O210" s="47">
        <f>+EE!S210*INICIO!$D$17/$E$4</f>
        <v>7.8048780487804861E-3</v>
      </c>
    </row>
    <row r="211" spans="14:15" ht="19.5" customHeight="1" x14ac:dyDescent="0.25">
      <c r="N211" s="47">
        <f>+EE!N211</f>
        <v>2.06</v>
      </c>
      <c r="O211" s="47">
        <f>+EE!S211*INICIO!$D$17/$E$4</f>
        <v>7.7669902912621356E-3</v>
      </c>
    </row>
    <row r="212" spans="14:15" ht="19.5" customHeight="1" x14ac:dyDescent="0.25">
      <c r="N212" s="47">
        <f>+EE!N212</f>
        <v>2.0699999999999998</v>
      </c>
      <c r="O212" s="47">
        <f>+EE!S212*INICIO!$D$17/$E$4</f>
        <v>7.7294685990338171E-3</v>
      </c>
    </row>
    <row r="213" spans="14:15" ht="19.5" customHeight="1" x14ac:dyDescent="0.25">
      <c r="N213" s="47">
        <f>+EE!N213</f>
        <v>2.0799999999999996</v>
      </c>
      <c r="O213" s="47">
        <f>+EE!S213*INICIO!$D$17/$E$4</f>
        <v>7.6923076923076945E-3</v>
      </c>
    </row>
    <row r="214" spans="14:15" ht="19.5" customHeight="1" x14ac:dyDescent="0.25">
      <c r="N214" s="47">
        <f>+EE!N214</f>
        <v>2.0899999999999994</v>
      </c>
      <c r="O214" s="47">
        <f>+EE!S214*INICIO!$D$17/$E$4</f>
        <v>7.6555023923445004E-3</v>
      </c>
    </row>
    <row r="215" spans="14:15" ht="19.5" customHeight="1" x14ac:dyDescent="0.25">
      <c r="N215" s="47">
        <f>+EE!N215</f>
        <v>2.0999999999999992</v>
      </c>
      <c r="O215" s="47">
        <f>+EE!S215*INICIO!$D$17/$E$4</f>
        <v>7.6190476190476225E-3</v>
      </c>
    </row>
    <row r="216" spans="14:15" ht="19.5" customHeight="1" x14ac:dyDescent="0.25">
      <c r="N216" s="47">
        <f>+EE!N216</f>
        <v>2.109999999999999</v>
      </c>
      <c r="O216" s="47">
        <f>+EE!S216*INICIO!$D$17/$E$4</f>
        <v>7.5829383886255961E-3</v>
      </c>
    </row>
    <row r="217" spans="14:15" ht="19.5" customHeight="1" x14ac:dyDescent="0.25">
      <c r="N217" s="47">
        <f>+EE!N217</f>
        <v>2.1199999999999988</v>
      </c>
      <c r="O217" s="47">
        <f>+EE!S217*INICIO!$D$17/$E$4</f>
        <v>7.5471698113207582E-3</v>
      </c>
    </row>
    <row r="218" spans="14:15" ht="19.5" customHeight="1" x14ac:dyDescent="0.25">
      <c r="N218" s="47">
        <f>+EE!N218</f>
        <v>2.1299999999999986</v>
      </c>
      <c r="O218" s="47">
        <f>+EE!S218*INICIO!$D$17/$E$4</f>
        <v>7.5117370892018838E-3</v>
      </c>
    </row>
    <row r="219" spans="14:15" ht="19.5" customHeight="1" x14ac:dyDescent="0.25">
      <c r="N219" s="47">
        <f>+EE!N219</f>
        <v>2.1399999999999983</v>
      </c>
      <c r="O219" s="47">
        <f>+EE!S219*INICIO!$D$17/$E$4</f>
        <v>7.4766355140186962E-3</v>
      </c>
    </row>
    <row r="220" spans="14:15" ht="19.5" customHeight="1" x14ac:dyDescent="0.25">
      <c r="N220" s="47">
        <f>+EE!N220</f>
        <v>2.1499999999999981</v>
      </c>
      <c r="O220" s="47">
        <f>+EE!S220*INICIO!$D$17/$E$4</f>
        <v>7.4418604651162856E-3</v>
      </c>
    </row>
    <row r="221" spans="14:15" ht="19.5" customHeight="1" x14ac:dyDescent="0.25">
      <c r="N221" s="47">
        <f>+EE!N221</f>
        <v>2.1599999999999979</v>
      </c>
      <c r="O221" s="47">
        <f>+EE!S221*INICIO!$D$17/$E$4</f>
        <v>7.4074074074074155E-3</v>
      </c>
    </row>
    <row r="222" spans="14:15" ht="19.5" customHeight="1" x14ac:dyDescent="0.25">
      <c r="N222" s="47">
        <f>+EE!N222</f>
        <v>2.1699999999999977</v>
      </c>
      <c r="O222" s="47">
        <f>+EE!S222*INICIO!$D$17/$E$4</f>
        <v>7.3732718894009303E-3</v>
      </c>
    </row>
    <row r="223" spans="14:15" ht="19.5" customHeight="1" x14ac:dyDescent="0.25">
      <c r="N223" s="47">
        <f>+EE!N223</f>
        <v>2.1799999999999975</v>
      </c>
      <c r="O223" s="47">
        <f>+EE!S223*INICIO!$D$17/$E$4</f>
        <v>7.3394495412844128E-3</v>
      </c>
    </row>
    <row r="224" spans="14:15" ht="19.5" customHeight="1" x14ac:dyDescent="0.25">
      <c r="N224" s="47">
        <f>+EE!N224</f>
        <v>2.1899999999999973</v>
      </c>
      <c r="O224" s="47">
        <f>+EE!S224*INICIO!$D$17/$E$4</f>
        <v>7.30593607305937E-3</v>
      </c>
    </row>
    <row r="225" spans="14:15" ht="19.5" customHeight="1" x14ac:dyDescent="0.25">
      <c r="N225" s="47">
        <f>+EE!N225</f>
        <v>2.1999999999999971</v>
      </c>
      <c r="O225" s="47">
        <f>+EE!S225*INICIO!$D$17/$E$4</f>
        <v>7.2727272727272823E-3</v>
      </c>
    </row>
    <row r="226" spans="14:15" ht="19.5" customHeight="1" x14ac:dyDescent="0.25">
      <c r="N226" s="47">
        <f>+EE!N226</f>
        <v>2.2099999999999969</v>
      </c>
      <c r="O226" s="47">
        <f>+EE!S226*INICIO!$D$17/$E$4</f>
        <v>7.2398190045248976E-3</v>
      </c>
    </row>
    <row r="227" spans="14:15" ht="19.5" customHeight="1" x14ac:dyDescent="0.25">
      <c r="N227" s="47">
        <f>+EE!N227</f>
        <v>2.2199999999999966</v>
      </c>
      <c r="O227" s="47">
        <f>+EE!S227*INICIO!$D$17/$E$4</f>
        <v>7.2072072072072186E-3</v>
      </c>
    </row>
    <row r="228" spans="14:15" ht="19.5" customHeight="1" x14ac:dyDescent="0.25">
      <c r="N228" s="47">
        <f>+EE!N228</f>
        <v>2.2299999999999964</v>
      </c>
      <c r="O228" s="47">
        <f>+EE!S228*INICIO!$D$17/$E$4</f>
        <v>7.174887892376693E-3</v>
      </c>
    </row>
    <row r="229" spans="14:15" ht="19.5" customHeight="1" x14ac:dyDescent="0.25">
      <c r="N229" s="47">
        <f>+EE!N229</f>
        <v>2.2399999999999962</v>
      </c>
      <c r="O229" s="47">
        <f>+EE!S229*INICIO!$D$17/$E$4</f>
        <v>7.1428571428571548E-3</v>
      </c>
    </row>
    <row r="230" spans="14:15" ht="19.5" customHeight="1" x14ac:dyDescent="0.25">
      <c r="N230" s="47">
        <f>+EE!N230</f>
        <v>2.249999999999996</v>
      </c>
      <c r="O230" s="47">
        <f>+EE!S230*INICIO!$D$17/$E$4</f>
        <v>7.1111111111111236E-3</v>
      </c>
    </row>
    <row r="231" spans="14:15" ht="19.5" customHeight="1" x14ac:dyDescent="0.25">
      <c r="N231" s="47">
        <f>+EE!N231</f>
        <v>2.2599999999999958</v>
      </c>
      <c r="O231" s="47">
        <f>+EE!S231*INICIO!$D$17/$E$4</f>
        <v>7.0796460176991271E-3</v>
      </c>
    </row>
    <row r="232" spans="14:15" ht="19.5" customHeight="1" x14ac:dyDescent="0.25">
      <c r="N232" s="47">
        <f>+EE!N232</f>
        <v>2.2699999999999956</v>
      </c>
      <c r="O232" s="47">
        <f>+EE!S232*INICIO!$D$17/$E$4</f>
        <v>7.0484581497797499E-3</v>
      </c>
    </row>
    <row r="233" spans="14:15" ht="19.5" customHeight="1" x14ac:dyDescent="0.25">
      <c r="N233" s="47">
        <f>+EE!N233</f>
        <v>2.2799999999999954</v>
      </c>
      <c r="O233" s="47">
        <f>+EE!S233*INICIO!$D$17/$E$4</f>
        <v>7.0175438596491359E-3</v>
      </c>
    </row>
    <row r="234" spans="14:15" ht="19.5" customHeight="1" x14ac:dyDescent="0.25">
      <c r="N234" s="47">
        <f>+EE!N234</f>
        <v>2.2899999999999952</v>
      </c>
      <c r="O234" s="47">
        <f>+EE!S234*INICIO!$D$17/$E$4</f>
        <v>6.9868995633187922E-3</v>
      </c>
    </row>
    <row r="235" spans="14:15" ht="19.5" customHeight="1" x14ac:dyDescent="0.25">
      <c r="N235" s="47">
        <f>+EE!N235</f>
        <v>2.2999999999999949</v>
      </c>
      <c r="O235" s="47">
        <f>+EE!S235*INICIO!$D$17/$E$4</f>
        <v>6.9565217391304498E-3</v>
      </c>
    </row>
    <row r="236" spans="14:15" ht="19.5" customHeight="1" x14ac:dyDescent="0.25">
      <c r="N236" s="47">
        <f>+EE!N236</f>
        <v>2.3099999999999947</v>
      </c>
      <c r="O236" s="47">
        <f>+EE!S236*INICIO!$D$17/$E$4</f>
        <v>6.926406926406942E-3</v>
      </c>
    </row>
    <row r="237" spans="14:15" ht="19.5" customHeight="1" x14ac:dyDescent="0.25">
      <c r="N237" s="47">
        <f>+EE!N237</f>
        <v>2.3199999999999945</v>
      </c>
      <c r="O237" s="47">
        <f>+EE!S237*INICIO!$D$17/$E$4</f>
        <v>6.8965517241379474E-3</v>
      </c>
    </row>
    <row r="238" spans="14:15" ht="19.5" customHeight="1" x14ac:dyDescent="0.25">
      <c r="N238" s="47">
        <f>+EE!N238</f>
        <v>2.3299999999999943</v>
      </c>
      <c r="O238" s="47">
        <f>+EE!S238*INICIO!$D$17/$E$4</f>
        <v>6.8669527896995878E-3</v>
      </c>
    </row>
    <row r="239" spans="14:15" ht="19.5" customHeight="1" x14ac:dyDescent="0.25">
      <c r="N239" s="47">
        <f>+EE!N239</f>
        <v>2.3399999999999941</v>
      </c>
      <c r="O239" s="47">
        <f>+EE!S239*INICIO!$D$17/$E$4</f>
        <v>6.8376068376068549E-3</v>
      </c>
    </row>
    <row r="240" spans="14:15" ht="19.5" customHeight="1" x14ac:dyDescent="0.25">
      <c r="N240" s="47">
        <f>+EE!N240</f>
        <v>2.3499999999999939</v>
      </c>
      <c r="O240" s="47">
        <f>+EE!S240*INICIO!$D$17/$E$4</f>
        <v>6.8085106382978905E-3</v>
      </c>
    </row>
    <row r="241" spans="14:15" ht="19.5" customHeight="1" x14ac:dyDescent="0.25">
      <c r="N241" s="47">
        <f>+EE!N241</f>
        <v>2.3599999999999937</v>
      </c>
      <c r="O241" s="47">
        <f>+EE!S241*INICIO!$D$17/$E$4</f>
        <v>6.7796610169491706E-3</v>
      </c>
    </row>
    <row r="242" spans="14:15" ht="19.5" customHeight="1" x14ac:dyDescent="0.25">
      <c r="N242" s="47">
        <f>+EE!N242</f>
        <v>2.3699999999999934</v>
      </c>
      <c r="O242" s="47">
        <f>+EE!S242*INICIO!$D$17/$E$4</f>
        <v>6.7510548523206943E-3</v>
      </c>
    </row>
    <row r="243" spans="14:15" ht="19.5" customHeight="1" x14ac:dyDescent="0.25">
      <c r="N243" s="47">
        <f>+EE!N243</f>
        <v>2.3799999999999932</v>
      </c>
      <c r="O243" s="47">
        <f>+EE!S243*INICIO!$D$17/$E$4</f>
        <v>6.7226890756302716E-3</v>
      </c>
    </row>
    <row r="244" spans="14:15" ht="19.5" customHeight="1" x14ac:dyDescent="0.25">
      <c r="N244" s="47">
        <f>+EE!N244</f>
        <v>2.389999999999993</v>
      </c>
      <c r="O244" s="47">
        <f>+EE!S244*INICIO!$D$17/$E$4</f>
        <v>6.6945606694560874E-3</v>
      </c>
    </row>
    <row r="245" spans="14:15" ht="19.5" customHeight="1" x14ac:dyDescent="0.25">
      <c r="N245" s="47">
        <f>+EE!N245</f>
        <v>2.3999999999999928</v>
      </c>
      <c r="O245" s="47">
        <f>+EE!S245*INICIO!$D$17/$E$4</f>
        <v>6.666666666666687E-3</v>
      </c>
    </row>
    <row r="246" spans="14:15" ht="19.5" customHeight="1" x14ac:dyDescent="0.25">
      <c r="N246" s="47">
        <f>+EE!N246</f>
        <v>2.4099999999999926</v>
      </c>
      <c r="O246" s="47">
        <f>+EE!S246*INICIO!$D$17/$E$4</f>
        <v>6.639004149377614E-3</v>
      </c>
    </row>
    <row r="247" spans="14:15" ht="19.5" customHeight="1" x14ac:dyDescent="0.25">
      <c r="N247" s="47">
        <f>+EE!N247</f>
        <v>2.4199999999999924</v>
      </c>
      <c r="O247" s="47">
        <f>+EE!S247*INICIO!$D$17/$E$4</f>
        <v>6.611570247933905E-3</v>
      </c>
    </row>
    <row r="248" spans="14:15" ht="19.5" customHeight="1" x14ac:dyDescent="0.25">
      <c r="N248" s="47">
        <f>+EE!N248</f>
        <v>2.4299999999999922</v>
      </c>
      <c r="O248" s="47">
        <f>+EE!S248*INICIO!$D$17/$E$4</f>
        <v>6.584362139917717E-3</v>
      </c>
    </row>
    <row r="249" spans="14:15" ht="19.5" customHeight="1" x14ac:dyDescent="0.25">
      <c r="N249" s="47">
        <f>+EE!N249</f>
        <v>2.439999999999992</v>
      </c>
      <c r="O249" s="47">
        <f>+EE!S249*INICIO!$D$17/$E$4</f>
        <v>6.5573770491803487E-3</v>
      </c>
    </row>
    <row r="250" spans="14:15" ht="19.5" customHeight="1" x14ac:dyDescent="0.25">
      <c r="N250" s="47">
        <f>+EE!N250</f>
        <v>2.4499999999999917</v>
      </c>
      <c r="O250" s="47">
        <f>+EE!S250*INICIO!$D$17/$E$4</f>
        <v>6.5306122448979802E-3</v>
      </c>
    </row>
    <row r="251" spans="14:15" ht="19.5" customHeight="1" x14ac:dyDescent="0.25">
      <c r="N251" s="47">
        <f>+EE!N251</f>
        <v>2.4599999999999915</v>
      </c>
      <c r="O251" s="47">
        <f>+EE!S251*INICIO!$D$17/$E$4</f>
        <v>6.504065040650429E-3</v>
      </c>
    </row>
    <row r="252" spans="14:15" ht="19.5" customHeight="1" x14ac:dyDescent="0.25">
      <c r="N252" s="47">
        <f>+EE!N252</f>
        <v>2.4699999999999913</v>
      </c>
      <c r="O252" s="47">
        <f>+EE!S252*INICIO!$D$17/$E$4</f>
        <v>6.4777327935222912E-3</v>
      </c>
    </row>
    <row r="253" spans="14:15" ht="19.5" customHeight="1" x14ac:dyDescent="0.25">
      <c r="N253" s="47">
        <f>+EE!N253</f>
        <v>2.4799999999999911</v>
      </c>
      <c r="O253" s="47">
        <f>+EE!S253*INICIO!$D$17/$E$4</f>
        <v>6.4516129032258299E-3</v>
      </c>
    </row>
    <row r="254" spans="14:15" ht="19.5" customHeight="1" x14ac:dyDescent="0.25">
      <c r="N254" s="47">
        <f>+EE!N254</f>
        <v>2.4899999999999909</v>
      </c>
      <c r="O254" s="47">
        <f>+EE!S254*INICIO!$D$17/$E$4</f>
        <v>6.4257028112450045E-3</v>
      </c>
    </row>
    <row r="255" spans="14:15" ht="19.5" customHeight="1" x14ac:dyDescent="0.25">
      <c r="N255" s="47">
        <f>+EE!N255</f>
        <v>2.4999999999999907</v>
      </c>
      <c r="O255" s="47">
        <f>+EE!S255*INICIO!$D$17/$E$4</f>
        <v>6.4000000000000237E-3</v>
      </c>
    </row>
    <row r="256" spans="14:15" ht="19.5" customHeight="1" x14ac:dyDescent="0.25">
      <c r="N256" s="47">
        <f>+EE!N256</f>
        <v>2.5099999999999905</v>
      </c>
      <c r="O256" s="47">
        <f>+EE!S256*INICIO!$D$17/$E$4</f>
        <v>6.374501992031897E-3</v>
      </c>
    </row>
    <row r="257" spans="14:15" ht="19.5" customHeight="1" x14ac:dyDescent="0.25">
      <c r="N257" s="47">
        <f>+EE!N257</f>
        <v>2.5199999999999902</v>
      </c>
      <c r="O257" s="47">
        <f>+EE!S257*INICIO!$D$17/$E$4</f>
        <v>6.3492063492063735E-3</v>
      </c>
    </row>
    <row r="258" spans="14:15" ht="19.5" customHeight="1" x14ac:dyDescent="0.25">
      <c r="N258" s="47">
        <f>+EE!N258</f>
        <v>2.52999999999999</v>
      </c>
      <c r="O258" s="47">
        <f>+EE!S258*INICIO!$D$17/$E$4</f>
        <v>6.3241106719367831E-3</v>
      </c>
    </row>
    <row r="259" spans="14:15" ht="19.5" customHeight="1" x14ac:dyDescent="0.25">
      <c r="N259" s="47">
        <f>+EE!N259</f>
        <v>2.5399999999999898</v>
      </c>
      <c r="O259" s="47">
        <f>+EE!S259*INICIO!$D$17/$E$4</f>
        <v>6.2992125984252219E-3</v>
      </c>
    </row>
    <row r="260" spans="14:15" ht="19.5" customHeight="1" x14ac:dyDescent="0.25">
      <c r="N260" s="47">
        <f>+EE!N260</f>
        <v>2.5499999999999896</v>
      </c>
      <c r="O260" s="47">
        <f>+EE!S260*INICIO!$D$17/$E$4</f>
        <v>6.2745098039215953E-3</v>
      </c>
    </row>
    <row r="261" spans="14:15" ht="19.5" customHeight="1" x14ac:dyDescent="0.25">
      <c r="N261" s="47">
        <f>+EE!N261</f>
        <v>2.5599999999999894</v>
      </c>
      <c r="O261" s="47">
        <f>+EE!S261*INICIO!$D$17/$E$4</f>
        <v>6.2500000000000264E-3</v>
      </c>
    </row>
    <row r="262" spans="14:15" ht="19.5" customHeight="1" x14ac:dyDescent="0.25">
      <c r="N262" s="47">
        <f>+EE!N262</f>
        <v>2.5699999999999892</v>
      </c>
      <c r="O262" s="47">
        <f>+EE!S262*INICIO!$D$17/$E$4</f>
        <v>6.2256809338521665E-3</v>
      </c>
    </row>
    <row r="263" spans="14:15" ht="19.5" customHeight="1" x14ac:dyDescent="0.25">
      <c r="N263" s="47">
        <f>+EE!N263</f>
        <v>2.579999999999989</v>
      </c>
      <c r="O263" s="47">
        <f>+EE!S263*INICIO!$D$17/$E$4</f>
        <v>6.201550387596926E-3</v>
      </c>
    </row>
    <row r="264" spans="14:15" ht="19.5" customHeight="1" x14ac:dyDescent="0.25">
      <c r="N264" s="47">
        <f>+EE!N264</f>
        <v>2.5899999999999888</v>
      </c>
      <c r="O264" s="47">
        <f>+EE!S264*INICIO!$D$17/$E$4</f>
        <v>6.1776061776062045E-3</v>
      </c>
    </row>
    <row r="265" spans="14:15" ht="19.5" customHeight="1" x14ac:dyDescent="0.25">
      <c r="N265" s="47">
        <f>+EE!N265</f>
        <v>2.5999999999999885</v>
      </c>
      <c r="O265" s="47">
        <f>+EE!S265*INICIO!$D$17/$E$4</f>
        <v>6.1538461538461807E-3</v>
      </c>
    </row>
    <row r="266" spans="14:15" ht="19.5" customHeight="1" x14ac:dyDescent="0.25">
      <c r="N266" s="47">
        <f>+EE!N266</f>
        <v>2.6099999999999883</v>
      </c>
      <c r="O266" s="47">
        <f>+EE!S266*INICIO!$D$17/$E$4</f>
        <v>6.1302681992337444E-3</v>
      </c>
    </row>
    <row r="267" spans="14:15" ht="19.5" customHeight="1" x14ac:dyDescent="0.25">
      <c r="N267" s="47">
        <f>+EE!N267</f>
        <v>2.6199999999999881</v>
      </c>
      <c r="O267" s="47">
        <f>+EE!S267*INICIO!$D$17/$E$4</f>
        <v>6.1068702290076613E-3</v>
      </c>
    </row>
    <row r="268" spans="14:15" ht="19.5" customHeight="1" x14ac:dyDescent="0.25">
      <c r="N268" s="47">
        <f>+EE!N268</f>
        <v>2.6299999999999879</v>
      </c>
      <c r="O268" s="47">
        <f>+EE!S268*INICIO!$D$17/$E$4</f>
        <v>6.0836501901140967E-3</v>
      </c>
    </row>
    <row r="269" spans="14:15" ht="19.5" customHeight="1" x14ac:dyDescent="0.25">
      <c r="N269" s="47">
        <f>+EE!N269</f>
        <v>2.6399999999999877</v>
      </c>
      <c r="O269" s="47">
        <f>+EE!S269*INICIO!$D$17/$E$4</f>
        <v>6.0606060606060892E-3</v>
      </c>
    </row>
    <row r="270" spans="14:15" ht="19.5" customHeight="1" x14ac:dyDescent="0.25">
      <c r="N270" s="47">
        <f>+EE!N270</f>
        <v>2.6499999999999875</v>
      </c>
      <c r="O270" s="47">
        <f>+EE!S270*INICIO!$D$17/$E$4</f>
        <v>6.0377358490566321E-3</v>
      </c>
    </row>
    <row r="271" spans="14:15" ht="19.5" customHeight="1" x14ac:dyDescent="0.25">
      <c r="N271" s="47">
        <f>+EE!N271</f>
        <v>2.6599999999999873</v>
      </c>
      <c r="O271" s="47">
        <f>+EE!S271*INICIO!$D$17/$E$4</f>
        <v>6.0150375939849914E-3</v>
      </c>
    </row>
    <row r="272" spans="14:15" ht="19.5" customHeight="1" x14ac:dyDescent="0.25">
      <c r="N272" s="47">
        <f>+EE!N272</f>
        <v>2.6699999999999871</v>
      </c>
      <c r="O272" s="47">
        <f>+EE!S272*INICIO!$D$17/$E$4</f>
        <v>5.992509363295909E-3</v>
      </c>
    </row>
    <row r="273" spans="14:15" ht="19.5" customHeight="1" x14ac:dyDescent="0.25">
      <c r="N273" s="47">
        <f>+EE!N273</f>
        <v>2.6799999999999868</v>
      </c>
      <c r="O273" s="47">
        <f>+EE!S273*INICIO!$D$17/$E$4</f>
        <v>5.9701492537313728E-3</v>
      </c>
    </row>
    <row r="274" spans="14:15" ht="19.5" customHeight="1" x14ac:dyDescent="0.25">
      <c r="N274" s="47">
        <f>+EE!N274</f>
        <v>2.6899999999999866</v>
      </c>
      <c r="O274" s="47">
        <f>+EE!S274*INICIO!$D$17/$E$4</f>
        <v>5.9479553903346019E-3</v>
      </c>
    </row>
    <row r="275" spans="14:15" ht="19.5" customHeight="1" x14ac:dyDescent="0.25">
      <c r="N275" s="47">
        <f>+EE!N275</f>
        <v>2.6999999999999864</v>
      </c>
      <c r="O275" s="47">
        <f>+EE!S275*INICIO!$D$17/$E$4</f>
        <v>5.925925925925956E-3</v>
      </c>
    </row>
    <row r="276" spans="14:15" ht="19.5" customHeight="1" x14ac:dyDescent="0.25">
      <c r="N276" s="47">
        <f>+EE!N276</f>
        <v>2.7099999999999862</v>
      </c>
      <c r="O276" s="47">
        <f>+EE!S276*INICIO!$D$17/$E$4</f>
        <v>5.9040590405904361E-3</v>
      </c>
    </row>
    <row r="277" spans="14:15" ht="19.5" customHeight="1" x14ac:dyDescent="0.25">
      <c r="N277" s="47">
        <f>+EE!N277</f>
        <v>2.719999999999986</v>
      </c>
      <c r="O277" s="47">
        <f>+EE!S277*INICIO!$D$17/$E$4</f>
        <v>5.8823529411765009E-3</v>
      </c>
    </row>
    <row r="278" spans="14:15" ht="19.5" customHeight="1" x14ac:dyDescent="0.25">
      <c r="N278" s="47">
        <f>+EE!N278</f>
        <v>2.7299999999999858</v>
      </c>
      <c r="O278" s="47">
        <f>+EE!S278*INICIO!$D$17/$E$4</f>
        <v>5.8608058608058912E-3</v>
      </c>
    </row>
    <row r="279" spans="14:15" ht="19.5" customHeight="1" x14ac:dyDescent="0.25">
      <c r="N279" s="47">
        <f>+EE!N279</f>
        <v>2.7399999999999856</v>
      </c>
      <c r="O279" s="47">
        <f>+EE!S279*INICIO!$D$17/$E$4</f>
        <v>5.8394160583941914E-3</v>
      </c>
    </row>
    <row r="280" spans="14:15" ht="19.5" customHeight="1" x14ac:dyDescent="0.25">
      <c r="N280" s="47">
        <f>+EE!N280</f>
        <v>2.7499999999999853</v>
      </c>
      <c r="O280" s="47">
        <f>+EE!S280*INICIO!$D$17/$E$4</f>
        <v>5.8181818181818491E-3</v>
      </c>
    </row>
    <row r="281" spans="14:15" ht="19.5" customHeight="1" x14ac:dyDescent="0.25">
      <c r="N281" s="47">
        <f>+EE!N281</f>
        <v>2.7599999999999851</v>
      </c>
      <c r="O281" s="47">
        <f>+EE!S281*INICIO!$D$17/$E$4</f>
        <v>5.7971014492753936E-3</v>
      </c>
    </row>
    <row r="282" spans="14:15" ht="19.5" customHeight="1" x14ac:dyDescent="0.25">
      <c r="N282" s="47">
        <f>+EE!N282</f>
        <v>2.7699999999999849</v>
      </c>
      <c r="O282" s="47">
        <f>+EE!S282*INICIO!$D$17/$E$4</f>
        <v>5.7761732851985877E-3</v>
      </c>
    </row>
    <row r="283" spans="14:15" ht="19.5" customHeight="1" x14ac:dyDescent="0.25">
      <c r="N283" s="47">
        <f>+EE!N283</f>
        <v>2.7799999999999847</v>
      </c>
      <c r="O283" s="47">
        <f>+EE!S283*INICIO!$D$17/$E$4</f>
        <v>5.7553956834532688E-3</v>
      </c>
    </row>
    <row r="284" spans="14:15" ht="19.5" customHeight="1" x14ac:dyDescent="0.25">
      <c r="N284" s="47">
        <f>+EE!N284</f>
        <v>2.7899999999999845</v>
      </c>
      <c r="O284" s="47">
        <f>+EE!S284*INICIO!$D$17/$E$4</f>
        <v>5.7347670250896378E-3</v>
      </c>
    </row>
    <row r="285" spans="14:15" ht="19.5" customHeight="1" x14ac:dyDescent="0.25">
      <c r="N285" s="47">
        <f>+EE!N285</f>
        <v>2.7999999999999843</v>
      </c>
      <c r="O285" s="47">
        <f>+EE!S285*INICIO!$D$17/$E$4</f>
        <v>5.7142857142857464E-3</v>
      </c>
    </row>
    <row r="286" spans="14:15" ht="19.5" customHeight="1" x14ac:dyDescent="0.25">
      <c r="N286" s="47">
        <f>+EE!N286</f>
        <v>2.8099999999999841</v>
      </c>
      <c r="O286" s="47">
        <f>+EE!S286*INICIO!$D$17/$E$4</f>
        <v>5.6939501779359756E-3</v>
      </c>
    </row>
    <row r="287" spans="14:15" ht="19.5" customHeight="1" x14ac:dyDescent="0.25">
      <c r="N287" s="47">
        <f>+EE!N287</f>
        <v>2.8199999999999839</v>
      </c>
      <c r="O287" s="47">
        <f>+EE!S287*INICIO!$D$17/$E$4</f>
        <v>5.6737588652482594E-3</v>
      </c>
    </row>
    <row r="288" spans="14:15" ht="19.5" customHeight="1" x14ac:dyDescent="0.25">
      <c r="N288" s="47">
        <f>+EE!N288</f>
        <v>2.8299999999999836</v>
      </c>
      <c r="O288" s="47">
        <f>+EE!S288*INICIO!$D$17/$E$4</f>
        <v>5.653710247349856E-3</v>
      </c>
    </row>
    <row r="289" spans="14:15" ht="19.5" customHeight="1" x14ac:dyDescent="0.25">
      <c r="N289" s="47">
        <f>+EE!N289</f>
        <v>2.8399999999999834</v>
      </c>
      <c r="O289" s="47">
        <f>+EE!S289*INICIO!$D$17/$E$4</f>
        <v>5.6338028169014417E-3</v>
      </c>
    </row>
    <row r="290" spans="14:15" ht="19.5" customHeight="1" x14ac:dyDescent="0.25">
      <c r="N290" s="47">
        <f>+EE!N290</f>
        <v>2.8499999999999832</v>
      </c>
      <c r="O290" s="47">
        <f>+EE!S290*INICIO!$D$17/$E$4</f>
        <v>5.6140350877193317E-3</v>
      </c>
    </row>
    <row r="291" spans="14:15" ht="19.5" customHeight="1" x14ac:dyDescent="0.25">
      <c r="N291" s="47">
        <f>+EE!N291</f>
        <v>2.859999999999983</v>
      </c>
      <c r="O291" s="47">
        <f>+EE!S291*INICIO!$D$17/$E$4</f>
        <v>5.5944055944056274E-3</v>
      </c>
    </row>
    <row r="292" spans="14:15" ht="19.5" customHeight="1" x14ac:dyDescent="0.25">
      <c r="N292" s="47">
        <f>+EE!N292</f>
        <v>2.8699999999999828</v>
      </c>
      <c r="O292" s="47">
        <f>+EE!S292*INICIO!$D$17/$E$4</f>
        <v>5.5749128919860965E-3</v>
      </c>
    </row>
    <row r="293" spans="14:15" ht="19.5" customHeight="1" x14ac:dyDescent="0.25">
      <c r="N293" s="47">
        <f>+EE!N293</f>
        <v>2.8799999999999826</v>
      </c>
      <c r="O293" s="47">
        <f>+EE!S293*INICIO!$D$17/$E$4</f>
        <v>5.5555555555555896E-3</v>
      </c>
    </row>
    <row r="294" spans="14:15" ht="19.5" customHeight="1" x14ac:dyDescent="0.25">
      <c r="N294" s="47">
        <f>+EE!N294</f>
        <v>2.8899999999999824</v>
      </c>
      <c r="O294" s="47">
        <f>+EE!S294*INICIO!$D$17/$E$4</f>
        <v>5.5363321799308295E-3</v>
      </c>
    </row>
    <row r="295" spans="14:15" ht="19.5" customHeight="1" x14ac:dyDescent="0.25">
      <c r="N295" s="47">
        <f>+EE!N295</f>
        <v>2.8999999999999821</v>
      </c>
      <c r="O295" s="47">
        <f>+EE!S295*INICIO!$D$17/$E$4</f>
        <v>5.5172413793103791E-3</v>
      </c>
    </row>
    <row r="296" spans="14:15" ht="19.5" customHeight="1" x14ac:dyDescent="0.25">
      <c r="N296" s="47">
        <f>+EE!N296</f>
        <v>2.9099999999999819</v>
      </c>
      <c r="O296" s="47">
        <f>+EE!S296*INICIO!$D$17/$E$4</f>
        <v>5.498281786941615E-3</v>
      </c>
    </row>
    <row r="297" spans="14:15" ht="19.5" customHeight="1" x14ac:dyDescent="0.25">
      <c r="N297" s="47">
        <f>+EE!N297</f>
        <v>2.9199999999999817</v>
      </c>
      <c r="O297" s="47">
        <f>+EE!S297*INICIO!$D$17/$E$4</f>
        <v>5.4794520547945553E-3</v>
      </c>
    </row>
    <row r="298" spans="14:15" ht="19.5" customHeight="1" x14ac:dyDescent="0.25">
      <c r="N298" s="47">
        <f>+EE!N298</f>
        <v>2.9299999999999815</v>
      </c>
      <c r="O298" s="47">
        <f>+EE!S298*INICIO!$D$17/$E$4</f>
        <v>5.4607508532423556E-3</v>
      </c>
    </row>
    <row r="299" spans="14:15" ht="19.5" customHeight="1" x14ac:dyDescent="0.25">
      <c r="N299" s="47">
        <f>+EE!N299</f>
        <v>2.9399999999999813</v>
      </c>
      <c r="O299" s="47">
        <f>+EE!S299*INICIO!$D$17/$E$4</f>
        <v>5.4421768707483336E-3</v>
      </c>
    </row>
    <row r="300" spans="14:15" ht="19.5" customHeight="1" x14ac:dyDescent="0.25">
      <c r="N300" s="47">
        <f>+EE!N300</f>
        <v>2.9499999999999811</v>
      </c>
      <c r="O300" s="47">
        <f>+EE!S300*INICIO!$D$17/$E$4</f>
        <v>5.4237288135593571E-3</v>
      </c>
    </row>
    <row r="301" spans="14:15" ht="19.5" customHeight="1" x14ac:dyDescent="0.25">
      <c r="N301" s="47">
        <f>+EE!N301</f>
        <v>2.9599999999999809</v>
      </c>
      <c r="O301" s="47">
        <f>+EE!S301*INICIO!$D$17/$E$4</f>
        <v>5.4054054054054404E-3</v>
      </c>
    </row>
    <row r="302" spans="14:15" ht="19.5" customHeight="1" x14ac:dyDescent="0.25">
      <c r="N302" s="47">
        <f>+EE!N302</f>
        <v>2.9699999999999807</v>
      </c>
      <c r="O302" s="47">
        <f>+EE!S302*INICIO!$D$17/$E$4</f>
        <v>5.3872053872054222E-3</v>
      </c>
    </row>
    <row r="303" spans="14:15" ht="19.5" customHeight="1" x14ac:dyDescent="0.25">
      <c r="N303" s="47">
        <f>+EE!N303</f>
        <v>2.9799999999999804</v>
      </c>
      <c r="O303" s="47">
        <f>+EE!S303*INICIO!$D$17/$E$4</f>
        <v>5.3691275167785588E-3</v>
      </c>
    </row>
    <row r="304" spans="14:15" ht="19.5" customHeight="1" x14ac:dyDescent="0.25">
      <c r="N304" s="47">
        <f>+EE!N304</f>
        <v>2.9899999999999802</v>
      </c>
      <c r="O304" s="47">
        <f>+EE!S304*INICIO!$D$17/$E$4</f>
        <v>5.3511705685619082E-3</v>
      </c>
    </row>
    <row r="305" spans="14:15" ht="19.5" customHeight="1" x14ac:dyDescent="0.25">
      <c r="N305" s="47">
        <f>+EE!N305</f>
        <v>2.99999999999998</v>
      </c>
      <c r="O305" s="47">
        <f>+EE!S305*INICIO!$D$17/$E$4</f>
        <v>5.3333333333333687E-3</v>
      </c>
    </row>
    <row r="306" spans="14:15" ht="19.5" customHeight="1" x14ac:dyDescent="0.25">
      <c r="N306" s="47">
        <f>+EE!N306</f>
        <v>3.0099999999999798</v>
      </c>
      <c r="O306" s="47">
        <f>+EE!S306*INICIO!$D$17/$E$4</f>
        <v>5.3156146179402352E-3</v>
      </c>
    </row>
    <row r="307" spans="14:15" ht="19.5" customHeight="1" x14ac:dyDescent="0.25">
      <c r="N307" s="47">
        <f>+EE!N307</f>
        <v>3.0199999999999796</v>
      </c>
      <c r="O307" s="47">
        <f>+EE!S307*INICIO!$D$17/$E$4</f>
        <v>5.2980132450331481E-3</v>
      </c>
    </row>
    <row r="308" spans="14:15" ht="19.5" customHeight="1" x14ac:dyDescent="0.25">
      <c r="N308" s="47">
        <f>+EE!N308</f>
        <v>3.0299999999999794</v>
      </c>
      <c r="O308" s="47">
        <f>+EE!S308*INICIO!$D$17/$E$4</f>
        <v>5.2805280528053162E-3</v>
      </c>
    </row>
    <row r="309" spans="14:15" ht="19.5" customHeight="1" x14ac:dyDescent="0.25">
      <c r="N309" s="47">
        <f>+EE!N309</f>
        <v>3.0399999999999792</v>
      </c>
      <c r="O309" s="47">
        <f>+EE!S309*INICIO!$D$17/$E$4</f>
        <v>5.2631578947368784E-3</v>
      </c>
    </row>
    <row r="310" spans="14:15" ht="19.5" customHeight="1" x14ac:dyDescent="0.25">
      <c r="N310" s="47">
        <f>+EE!N310</f>
        <v>3.049999999999979</v>
      </c>
      <c r="O310" s="47">
        <f>+EE!S310*INICIO!$D$17/$E$4</f>
        <v>5.2459016393442987E-3</v>
      </c>
    </row>
    <row r="311" spans="14:15" ht="19.5" customHeight="1" x14ac:dyDescent="0.25">
      <c r="N311" s="47">
        <f>+EE!N311</f>
        <v>3.0599999999999787</v>
      </c>
      <c r="O311" s="47">
        <f>+EE!S311*INICIO!$D$17/$E$4</f>
        <v>5.2287581699346766E-3</v>
      </c>
    </row>
    <row r="312" spans="14:15" ht="19.5" customHeight="1" x14ac:dyDescent="0.25">
      <c r="N312" s="47">
        <f>+EE!N312</f>
        <v>3.0699999999999785</v>
      </c>
      <c r="O312" s="47">
        <f>+EE!S312*INICIO!$D$17/$E$4</f>
        <v>5.2117263843648575E-3</v>
      </c>
    </row>
    <row r="313" spans="14:15" ht="19.5" customHeight="1" x14ac:dyDescent="0.25">
      <c r="N313" s="47">
        <f>+EE!N313</f>
        <v>3.0799999999999783</v>
      </c>
      <c r="O313" s="47">
        <f>+EE!S313*INICIO!$D$17/$E$4</f>
        <v>5.1948051948052312E-3</v>
      </c>
    </row>
    <row r="314" spans="14:15" ht="19.5" customHeight="1" x14ac:dyDescent="0.25">
      <c r="N314" s="47">
        <f>+EE!N314</f>
        <v>3.0899999999999781</v>
      </c>
      <c r="O314" s="47">
        <f>+EE!S314*INICIO!$D$17/$E$4</f>
        <v>5.1779935275081271E-3</v>
      </c>
    </row>
    <row r="315" spans="14:15" ht="19.5" customHeight="1" x14ac:dyDescent="0.25">
      <c r="N315" s="47">
        <f>+EE!N315</f>
        <v>3.0999999999999779</v>
      </c>
      <c r="O315" s="47">
        <f>+EE!S315*INICIO!$D$17/$E$4</f>
        <v>5.1612903225806825E-3</v>
      </c>
    </row>
    <row r="316" spans="14:15" ht="19.5" customHeight="1" x14ac:dyDescent="0.25">
      <c r="N316" s="47">
        <f>+EE!N316</f>
        <v>3.1099999999999777</v>
      </c>
      <c r="O316" s="47">
        <f>+EE!S316*INICIO!$D$17/$E$4</f>
        <v>5.1446945337620953E-3</v>
      </c>
    </row>
    <row r="317" spans="14:15" ht="19.5" customHeight="1" x14ac:dyDescent="0.25">
      <c r="N317" s="47">
        <f>+EE!N317</f>
        <v>3.1199999999999775</v>
      </c>
      <c r="O317" s="47">
        <f>+EE!S317*INICIO!$D$17/$E$4</f>
        <v>5.1282051282051655E-3</v>
      </c>
    </row>
    <row r="318" spans="14:15" ht="19.5" customHeight="1" x14ac:dyDescent="0.25">
      <c r="N318" s="47">
        <f>+EE!N318</f>
        <v>3.1299999999999772</v>
      </c>
      <c r="O318" s="47">
        <f>+EE!S318*INICIO!$D$17/$E$4</f>
        <v>5.1118210862620183E-3</v>
      </c>
    </row>
    <row r="319" spans="14:15" ht="19.5" customHeight="1" x14ac:dyDescent="0.25">
      <c r="N319" s="47">
        <f>+EE!N319</f>
        <v>3.139999999999977</v>
      </c>
      <c r="O319" s="47">
        <f>+EE!S319*INICIO!$D$17/$E$4</f>
        <v>5.0955414012739224E-3</v>
      </c>
    </row>
    <row r="320" spans="14:15" ht="19.5" customHeight="1" x14ac:dyDescent="0.25">
      <c r="N320" s="47">
        <f>+EE!N320</f>
        <v>3.1499999999999768</v>
      </c>
      <c r="O320" s="47">
        <f>+EE!S320*INICIO!$D$17/$E$4</f>
        <v>5.0793650793651167E-3</v>
      </c>
    </row>
    <row r="321" spans="14:15" ht="19.5" customHeight="1" x14ac:dyDescent="0.25">
      <c r="N321" s="47">
        <f>+EE!N321</f>
        <v>3.1599999999999766</v>
      </c>
      <c r="O321" s="47">
        <f>+EE!S321*INICIO!$D$17/$E$4</f>
        <v>5.0632911392405437E-3</v>
      </c>
    </row>
    <row r="322" spans="14:15" ht="19.5" customHeight="1" x14ac:dyDescent="0.25">
      <c r="N322" s="47">
        <f>+EE!N322</f>
        <v>3.1699999999999764</v>
      </c>
      <c r="O322" s="47">
        <f>+EE!S322*INICIO!$D$17/$E$4</f>
        <v>5.0473186119874194E-3</v>
      </c>
    </row>
    <row r="323" spans="14:15" ht="19.5" customHeight="1" x14ac:dyDescent="0.25">
      <c r="N323" s="47">
        <f>+EE!N323</f>
        <v>3.1799999999999762</v>
      </c>
      <c r="O323" s="47">
        <f>+EE!S323*INICIO!$D$17/$E$4</f>
        <v>5.0314465408805411E-3</v>
      </c>
    </row>
    <row r="324" spans="14:15" ht="19.5" customHeight="1" x14ac:dyDescent="0.25">
      <c r="N324" s="47">
        <f>+EE!N324</f>
        <v>3.189999999999976</v>
      </c>
      <c r="O324" s="47">
        <f>+EE!S324*INICIO!$D$17/$E$4</f>
        <v>5.0156739811912602E-3</v>
      </c>
    </row>
    <row r="325" spans="14:15" ht="19.5" customHeight="1" x14ac:dyDescent="0.25">
      <c r="N325" s="47">
        <f>+EE!N325</f>
        <v>3.1999999999999758</v>
      </c>
      <c r="O325" s="47">
        <f>+EE!S325*INICIO!$D$17/$E$4</f>
        <v>5.0000000000000383E-3</v>
      </c>
    </row>
    <row r="326" spans="14:15" ht="19.5" customHeight="1" x14ac:dyDescent="0.25">
      <c r="N326" s="47">
        <f>+EE!N326</f>
        <v>3.2099999999999755</v>
      </c>
      <c r="O326" s="47">
        <f>+EE!S326*INICIO!$D$17/$E$4</f>
        <v>4.9844236760124994E-3</v>
      </c>
    </row>
    <row r="327" spans="14:15" ht="19.5" customHeight="1" x14ac:dyDescent="0.25">
      <c r="N327" s="47">
        <f>+EE!N327</f>
        <v>3.2199999999999753</v>
      </c>
      <c r="O327" s="47">
        <f>+EE!S327*INICIO!$D$17/$E$4</f>
        <v>4.9689440993789203E-3</v>
      </c>
    </row>
    <row r="328" spans="14:15" ht="19.5" customHeight="1" x14ac:dyDescent="0.25">
      <c r="N328" s="47">
        <f>+EE!N328</f>
        <v>3.2299999999999751</v>
      </c>
      <c r="O328" s="47">
        <f>+EE!S328*INICIO!$D$17/$E$4</f>
        <v>4.9535603715170663E-3</v>
      </c>
    </row>
    <row r="329" spans="14:15" ht="19.5" customHeight="1" x14ac:dyDescent="0.25">
      <c r="N329" s="47">
        <f>+EE!N329</f>
        <v>3.2399999999999749</v>
      </c>
      <c r="O329" s="47">
        <f>+EE!S329*INICIO!$D$17/$E$4</f>
        <v>4.9382716049383097E-3</v>
      </c>
    </row>
    <row r="330" spans="14:15" ht="19.5" customHeight="1" x14ac:dyDescent="0.25">
      <c r="N330" s="47">
        <f>+EE!N330</f>
        <v>3.2499999999999747</v>
      </c>
      <c r="O330" s="47">
        <f>+EE!S330*INICIO!$D$17/$E$4</f>
        <v>4.9230769230769614E-3</v>
      </c>
    </row>
    <row r="331" spans="14:15" ht="19.5" customHeight="1" x14ac:dyDescent="0.25">
      <c r="N331" s="47">
        <f>+EE!N331</f>
        <v>3.2599999999999745</v>
      </c>
      <c r="O331" s="47">
        <f>+EE!S331*INICIO!$D$17/$E$4</f>
        <v>4.9079754601227378E-3</v>
      </c>
    </row>
    <row r="332" spans="14:15" ht="19.5" customHeight="1" x14ac:dyDescent="0.25">
      <c r="N332" s="47">
        <f>+EE!N332</f>
        <v>3.2699999999999743</v>
      </c>
      <c r="O332" s="47">
        <f>+EE!S332*INICIO!$D$17/$E$4</f>
        <v>4.8929663608563078E-3</v>
      </c>
    </row>
    <row r="333" spans="14:15" ht="19.5" customHeight="1" x14ac:dyDescent="0.25">
      <c r="N333" s="47">
        <f>+EE!N333</f>
        <v>3.279999999999974</v>
      </c>
      <c r="O333" s="47">
        <f>+EE!S333*INICIO!$D$17/$E$4</f>
        <v>4.8780487804878439E-3</v>
      </c>
    </row>
    <row r="334" spans="14:15" ht="19.5" customHeight="1" x14ac:dyDescent="0.25">
      <c r="N334" s="47">
        <f>+EE!N334</f>
        <v>3.2899999999999738</v>
      </c>
      <c r="O334" s="47">
        <f>+EE!S334*INICIO!$D$17/$E$4</f>
        <v>4.8632218844985187E-3</v>
      </c>
    </row>
    <row r="335" spans="14:15" ht="19.5" customHeight="1" x14ac:dyDescent="0.25">
      <c r="N335" s="47">
        <f>+EE!N335</f>
        <v>3.2999999999999736</v>
      </c>
      <c r="O335" s="47">
        <f>+EE!S335*INICIO!$D$17/$E$4</f>
        <v>4.8484848484848875E-3</v>
      </c>
    </row>
    <row r="336" spans="14:15" ht="19.5" customHeight="1" x14ac:dyDescent="0.25">
      <c r="N336" s="47">
        <f>+EE!N336</f>
        <v>3.3099999999999734</v>
      </c>
      <c r="O336" s="47">
        <f>+EE!S336*INICIO!$D$17/$E$4</f>
        <v>4.8338368580060813E-3</v>
      </c>
    </row>
    <row r="337" spans="14:15" ht="19.5" customHeight="1" x14ac:dyDescent="0.25">
      <c r="N337" s="47">
        <f>+EE!N337</f>
        <v>3.3199999999999732</v>
      </c>
      <c r="O337" s="47">
        <f>+EE!S337*INICIO!$D$17/$E$4</f>
        <v>4.8192771084337735E-3</v>
      </c>
    </row>
    <row r="338" spans="14:15" ht="19.5" customHeight="1" x14ac:dyDescent="0.25">
      <c r="N338" s="47">
        <f>+EE!N338</f>
        <v>3.329999999999973</v>
      </c>
      <c r="O338" s="47">
        <f>+EE!S338*INICIO!$D$17/$E$4</f>
        <v>4.8048048048048436E-3</v>
      </c>
    </row>
    <row r="339" spans="14:15" ht="19.5" customHeight="1" x14ac:dyDescent="0.25">
      <c r="N339" s="47">
        <f>+EE!N339</f>
        <v>3.3399999999999728</v>
      </c>
      <c r="O339" s="47">
        <f>+EE!S339*INICIO!$D$17/$E$4</f>
        <v>4.7904191616766857E-3</v>
      </c>
    </row>
    <row r="340" spans="14:15" ht="19.5" customHeight="1" x14ac:dyDescent="0.25">
      <c r="N340" s="47">
        <f>+EE!N340</f>
        <v>3.3499999999999726</v>
      </c>
      <c r="O340" s="47">
        <f>+EE!S340*INICIO!$D$17/$E$4</f>
        <v>4.7761194029851137E-3</v>
      </c>
    </row>
    <row r="341" spans="14:15" ht="19.5" customHeight="1" x14ac:dyDescent="0.25">
      <c r="N341" s="47">
        <f>+EE!N341</f>
        <v>3.3599999999999723</v>
      </c>
      <c r="O341" s="47">
        <f>+EE!S341*INICIO!$D$17/$E$4</f>
        <v>4.7619047619048014E-3</v>
      </c>
    </row>
    <row r="342" spans="14:15" ht="19.5" customHeight="1" x14ac:dyDescent="0.25">
      <c r="N342" s="47">
        <f>+EE!N342</f>
        <v>3.3699999999999721</v>
      </c>
      <c r="O342" s="47">
        <f>+EE!S342*INICIO!$D$17/$E$4</f>
        <v>4.7477744807122059E-3</v>
      </c>
    </row>
    <row r="343" spans="14:15" ht="19.5" customHeight="1" x14ac:dyDescent="0.25">
      <c r="N343" s="47">
        <f>+EE!N343</f>
        <v>3.3799999999999719</v>
      </c>
      <c r="O343" s="47">
        <f>+EE!S343*INICIO!$D$17/$E$4</f>
        <v>4.7337278106509267E-3</v>
      </c>
    </row>
    <row r="344" spans="14:15" ht="19.5" customHeight="1" x14ac:dyDescent="0.25">
      <c r="N344" s="47">
        <f>+EE!N344</f>
        <v>3.3899999999999717</v>
      </c>
      <c r="O344" s="47">
        <f>+EE!S344*INICIO!$D$17/$E$4</f>
        <v>4.7197640117994499E-3</v>
      </c>
    </row>
    <row r="345" spans="14:15" ht="19.5" customHeight="1" x14ac:dyDescent="0.25">
      <c r="N345" s="47">
        <f>+EE!N345</f>
        <v>3.3999999999999715</v>
      </c>
      <c r="O345" s="47">
        <f>+EE!S345*INICIO!$D$17/$E$4</f>
        <v>4.705882352941216E-3</v>
      </c>
    </row>
    <row r="346" spans="14:15" ht="19.5" customHeight="1" x14ac:dyDescent="0.25">
      <c r="N346" s="47">
        <f>+EE!N346</f>
        <v>3.4099999999999713</v>
      </c>
      <c r="O346" s="47">
        <f>+EE!S346*INICIO!$D$17/$E$4</f>
        <v>4.69208211143699E-3</v>
      </c>
    </row>
    <row r="347" spans="14:15" ht="19.5" customHeight="1" x14ac:dyDescent="0.25">
      <c r="N347" s="47">
        <f>+EE!N347</f>
        <v>3.4199999999999711</v>
      </c>
      <c r="O347" s="47">
        <f>+EE!S347*INICIO!$D$17/$E$4</f>
        <v>4.6783625730994552E-3</v>
      </c>
    </row>
    <row r="348" spans="14:15" ht="19.5" customHeight="1" x14ac:dyDescent="0.25">
      <c r="N348" s="47">
        <f>+EE!N348</f>
        <v>3.4299999999999708</v>
      </c>
      <c r="O348" s="47">
        <f>+EE!S348*INICIO!$D$17/$E$4</f>
        <v>4.6647230320700107E-3</v>
      </c>
    </row>
    <row r="349" spans="14:15" ht="19.5" customHeight="1" x14ac:dyDescent="0.25">
      <c r="N349" s="47">
        <f>+EE!N349</f>
        <v>3.4399999999999706</v>
      </c>
      <c r="O349" s="47">
        <f>+EE!S349*INICIO!$D$17/$E$4</f>
        <v>4.6511627906977143E-3</v>
      </c>
    </row>
    <row r="350" spans="14:15" ht="19.5" customHeight="1" x14ac:dyDescent="0.25">
      <c r="N350" s="47">
        <f>+EE!N350</f>
        <v>3.4499999999999704</v>
      </c>
      <c r="O350" s="47">
        <f>+EE!S350*INICIO!$D$17/$E$4</f>
        <v>4.6376811594203296E-3</v>
      </c>
    </row>
    <row r="351" spans="14:15" ht="19.5" customHeight="1" x14ac:dyDescent="0.25">
      <c r="N351" s="47">
        <f>+EE!N351</f>
        <v>3.4599999999999702</v>
      </c>
      <c r="O351" s="47">
        <f>+EE!S351*INICIO!$D$17/$E$4</f>
        <v>4.624277456647439E-3</v>
      </c>
    </row>
    <row r="352" spans="14:15" ht="19.5" customHeight="1" x14ac:dyDescent="0.25">
      <c r="N352" s="47">
        <f>+EE!N352</f>
        <v>3.46999999999997</v>
      </c>
      <c r="O352" s="47">
        <f>+EE!S352*INICIO!$D$17/$E$4</f>
        <v>4.6109510086455733E-3</v>
      </c>
    </row>
    <row r="353" spans="14:15" ht="19.5" customHeight="1" x14ac:dyDescent="0.25">
      <c r="N353" s="47">
        <f>+EE!N353</f>
        <v>3.4799999999999698</v>
      </c>
      <c r="O353" s="47">
        <f>+EE!S353*INICIO!$D$17/$E$4</f>
        <v>4.5977011494253272E-3</v>
      </c>
    </row>
    <row r="354" spans="14:15" ht="19.5" customHeight="1" x14ac:dyDescent="0.25">
      <c r="N354" s="47">
        <f>+EE!N354</f>
        <v>3.4899999999999696</v>
      </c>
      <c r="O354" s="47">
        <f>+EE!S354*INICIO!$D$17/$E$4</f>
        <v>4.5845272206304129E-3</v>
      </c>
    </row>
    <row r="355" spans="14:15" ht="19.5" customHeight="1" x14ac:dyDescent="0.25">
      <c r="N355" s="47">
        <f>+EE!N355</f>
        <v>3.4999999999999694</v>
      </c>
      <c r="O355" s="47">
        <f>+EE!S355*INICIO!$D$17/$E$4</f>
        <v>4.5714285714286117E-3</v>
      </c>
    </row>
    <row r="356" spans="14:15" ht="19.5" customHeight="1" x14ac:dyDescent="0.25">
      <c r="N356" s="47">
        <f>+EE!N356</f>
        <v>3.5099999999999691</v>
      </c>
      <c r="O356" s="47">
        <f>+EE!S356*INICIO!$D$17/$E$4</f>
        <v>4.5584045584045989E-3</v>
      </c>
    </row>
    <row r="357" spans="14:15" ht="19.5" customHeight="1" x14ac:dyDescent="0.25">
      <c r="N357" s="47">
        <f>+EE!N357</f>
        <v>3.5199999999999689</v>
      </c>
      <c r="O357" s="47">
        <f>+EE!S357*INICIO!$D$17/$E$4</f>
        <v>4.545454545454586E-3</v>
      </c>
    </row>
    <row r="358" spans="14:15" ht="19.5" customHeight="1" x14ac:dyDescent="0.25">
      <c r="N358" s="47">
        <f>+EE!N358</f>
        <v>3.5299999999999687</v>
      </c>
      <c r="O358" s="47">
        <f>+EE!S358*INICIO!$D$17/$E$4</f>
        <v>4.53257790368276E-3</v>
      </c>
    </row>
    <row r="359" spans="14:15" ht="19.5" customHeight="1" x14ac:dyDescent="0.25">
      <c r="N359" s="47">
        <f>+EE!N359</f>
        <v>3.5399999999999685</v>
      </c>
      <c r="O359" s="47">
        <f>+EE!S359*INICIO!$D$17/$E$4</f>
        <v>4.5197740112994751E-3</v>
      </c>
    </row>
    <row r="360" spans="14:15" ht="19.5" customHeight="1" x14ac:dyDescent="0.25">
      <c r="N360" s="47">
        <f>+EE!N360</f>
        <v>3.5499999999999683</v>
      </c>
      <c r="O360" s="47">
        <f>+EE!S360*INICIO!$D$17/$E$4</f>
        <v>4.5070422535211669E-3</v>
      </c>
    </row>
    <row r="361" spans="14:15" ht="19.5" customHeight="1" x14ac:dyDescent="0.25">
      <c r="N361" s="47">
        <f>+EE!N361</f>
        <v>3.5599999999999681</v>
      </c>
      <c r="O361" s="47">
        <f>+EE!S361*INICIO!$D$17/$E$4</f>
        <v>4.4943820224719504E-3</v>
      </c>
    </row>
    <row r="362" spans="14:15" ht="19.5" customHeight="1" x14ac:dyDescent="0.25">
      <c r="N362" s="47">
        <f>+EE!N362</f>
        <v>3.5699999999999679</v>
      </c>
      <c r="O362" s="47">
        <f>+EE!S362*INICIO!$D$17/$E$4</f>
        <v>4.4817927170868752E-3</v>
      </c>
    </row>
    <row r="363" spans="14:15" ht="19.5" customHeight="1" x14ac:dyDescent="0.25">
      <c r="N363" s="47">
        <f>+EE!N363</f>
        <v>3.5799999999999677</v>
      </c>
      <c r="O363" s="47">
        <f>+EE!S363*INICIO!$D$17/$E$4</f>
        <v>4.4692737430168002E-3</v>
      </c>
    </row>
    <row r="364" spans="14:15" ht="19.5" customHeight="1" x14ac:dyDescent="0.25">
      <c r="N364" s="47">
        <f>+EE!N364</f>
        <v>3.5899999999999674</v>
      </c>
      <c r="O364" s="47">
        <f>+EE!S364*INICIO!$D$17/$E$4</f>
        <v>4.456824512534859E-3</v>
      </c>
    </row>
    <row r="365" spans="14:15" ht="19.5" customHeight="1" x14ac:dyDescent="0.25">
      <c r="N365" s="47">
        <f>+EE!N365</f>
        <v>3.5999999999999672</v>
      </c>
      <c r="O365" s="47">
        <f>+EE!S365*INICIO!$D$17/$E$4</f>
        <v>4.4444444444444852E-3</v>
      </c>
    </row>
    <row r="366" spans="14:15" ht="19.5" customHeight="1" x14ac:dyDescent="0.25">
      <c r="N366" s="47">
        <f>+EE!N366</f>
        <v>3.609999999999967</v>
      </c>
      <c r="O366" s="47">
        <f>+EE!S366*INICIO!$D$17/$E$4</f>
        <v>4.4321329639889599E-3</v>
      </c>
    </row>
    <row r="367" spans="14:15" ht="19.5" customHeight="1" x14ac:dyDescent="0.25">
      <c r="N367" s="47">
        <f>+EE!N367</f>
        <v>3.6199999999999668</v>
      </c>
      <c r="O367" s="47">
        <f>+EE!S367*INICIO!$D$17/$E$4</f>
        <v>4.4198895027624712E-3</v>
      </c>
    </row>
    <row r="368" spans="14:15" ht="19.5" customHeight="1" x14ac:dyDescent="0.25">
      <c r="N368" s="47">
        <f>+EE!N368</f>
        <v>3.6299999999999666</v>
      </c>
      <c r="O368" s="47">
        <f>+EE!S368*INICIO!$D$17/$E$4</f>
        <v>4.4077134986226299E-3</v>
      </c>
    </row>
    <row r="369" spans="14:15" ht="19.5" customHeight="1" x14ac:dyDescent="0.25">
      <c r="N369" s="47">
        <f>+EE!N369</f>
        <v>3.6399999999999664</v>
      </c>
      <c r="O369" s="47">
        <f>+EE!S369*INICIO!$D$17/$E$4</f>
        <v>4.3956043956044364E-3</v>
      </c>
    </row>
    <row r="370" spans="14:15" ht="19.5" customHeight="1" x14ac:dyDescent="0.25">
      <c r="N370" s="47">
        <f>+EE!N370</f>
        <v>3.6499999999999662</v>
      </c>
      <c r="O370" s="47">
        <f>+EE!S370*INICIO!$D$17/$E$4</f>
        <v>4.3835616438356569E-3</v>
      </c>
    </row>
    <row r="371" spans="14:15" ht="19.5" customHeight="1" x14ac:dyDescent="0.25">
      <c r="N371" s="47">
        <f>+EE!N371</f>
        <v>3.6599999999999659</v>
      </c>
      <c r="O371" s="47">
        <f>+EE!S371*INICIO!$D$17/$E$4</f>
        <v>4.3715846994535927E-3</v>
      </c>
    </row>
    <row r="372" spans="14:15" ht="19.5" customHeight="1" x14ac:dyDescent="0.25">
      <c r="N372" s="47">
        <f>+EE!N372</f>
        <v>3.6699999999999657</v>
      </c>
      <c r="O372" s="47">
        <f>+EE!S372*INICIO!$D$17/$E$4</f>
        <v>4.3596730245232017E-3</v>
      </c>
    </row>
    <row r="373" spans="14:15" ht="19.5" customHeight="1" x14ac:dyDescent="0.25">
      <c r="N373" s="47">
        <f>+EE!N373</f>
        <v>3.6799999999999655</v>
      </c>
      <c r="O373" s="47">
        <f>+EE!S373*INICIO!$D$17/$E$4</f>
        <v>4.3478260869565626E-3</v>
      </c>
    </row>
    <row r="374" spans="14:15" ht="19.5" customHeight="1" x14ac:dyDescent="0.25">
      <c r="N374" s="47">
        <f>+EE!N374</f>
        <v>3.6899999999999653</v>
      </c>
      <c r="O374" s="47">
        <f>+EE!S374*INICIO!$D$17/$E$4</f>
        <v>4.3360433604336451E-3</v>
      </c>
    </row>
    <row r="375" spans="14:15" ht="19.5" customHeight="1" x14ac:dyDescent="0.25">
      <c r="N375" s="47">
        <f>+EE!N375</f>
        <v>3.6999999999999651</v>
      </c>
      <c r="O375" s="47">
        <f>+EE!S375*INICIO!$D$17/$E$4</f>
        <v>4.3243243243243652E-3</v>
      </c>
    </row>
    <row r="376" spans="14:15" ht="19.5" customHeight="1" x14ac:dyDescent="0.25">
      <c r="N376" s="47">
        <f>+EE!N376</f>
        <v>3.7099999999999649</v>
      </c>
      <c r="O376" s="47">
        <f>+EE!S376*INICIO!$D$17/$E$4</f>
        <v>4.312668463611901E-3</v>
      </c>
    </row>
    <row r="377" spans="14:15" ht="19.5" customHeight="1" x14ac:dyDescent="0.25">
      <c r="N377" s="47">
        <f>+EE!N377</f>
        <v>3.7199999999999647</v>
      </c>
      <c r="O377" s="47">
        <f>+EE!S377*INICIO!$D$17/$E$4</f>
        <v>4.3010752688172451E-3</v>
      </c>
    </row>
    <row r="378" spans="14:15" ht="19.5" customHeight="1" x14ac:dyDescent="0.25">
      <c r="N378" s="47">
        <f>+EE!N378</f>
        <v>3.7299999999999645</v>
      </c>
      <c r="O378" s="47">
        <f>+EE!S378*INICIO!$D$17/$E$4</f>
        <v>4.2895442359249742E-3</v>
      </c>
    </row>
    <row r="379" spans="14:15" ht="19.5" customHeight="1" x14ac:dyDescent="0.25">
      <c r="N379" s="47">
        <f>+EE!N379</f>
        <v>3.7399999999999642</v>
      </c>
      <c r="O379" s="47">
        <f>+EE!S379*INICIO!$D$17/$E$4</f>
        <v>4.2780748663102013E-3</v>
      </c>
    </row>
    <row r="380" spans="14:15" ht="19.5" customHeight="1" x14ac:dyDescent="0.25">
      <c r="N380" s="47">
        <f>+EE!N380</f>
        <v>3.749999999999964</v>
      </c>
      <c r="O380" s="47">
        <f>+EE!S380*INICIO!$D$17/$E$4</f>
        <v>4.2666666666667076E-3</v>
      </c>
    </row>
    <row r="381" spans="14:15" ht="19.5" customHeight="1" x14ac:dyDescent="0.25">
      <c r="N381" s="47">
        <f>+EE!N381</f>
        <v>3.7599999999999638</v>
      </c>
      <c r="O381" s="47">
        <f>+EE!S381*INICIO!$D$17/$E$4</f>
        <v>4.255319148936211E-3</v>
      </c>
    </row>
    <row r="382" spans="14:15" ht="19.5" customHeight="1" x14ac:dyDescent="0.25">
      <c r="N382" s="47">
        <f>+EE!N382</f>
        <v>3.7699999999999636</v>
      </c>
      <c r="O382" s="47">
        <f>+EE!S382*INICIO!$D$17/$E$4</f>
        <v>4.244031830238768E-3</v>
      </c>
    </row>
    <row r="383" spans="14:15" ht="19.5" customHeight="1" x14ac:dyDescent="0.25">
      <c r="N383" s="47">
        <f>+EE!N383</f>
        <v>3.7799999999999634</v>
      </c>
      <c r="O383" s="47">
        <f>+EE!S383*INICIO!$D$17/$E$4</f>
        <v>4.2328042328042739E-3</v>
      </c>
    </row>
    <row r="384" spans="14:15" ht="19.5" customHeight="1" x14ac:dyDescent="0.25">
      <c r="N384" s="47">
        <f>+EE!N384</f>
        <v>3.7899999999999632</v>
      </c>
      <c r="O384" s="47">
        <f>+EE!S384*INICIO!$D$17/$E$4</f>
        <v>4.2216358839050547E-3</v>
      </c>
    </row>
    <row r="385" spans="14:15" ht="19.5" customHeight="1" x14ac:dyDescent="0.25">
      <c r="N385" s="47">
        <f>+EE!N385</f>
        <v>3.799999999999963</v>
      </c>
      <c r="O385" s="47">
        <f>+EE!S385*INICIO!$D$17/$E$4</f>
        <v>4.2105263157895152E-3</v>
      </c>
    </row>
    <row r="386" spans="14:15" ht="19.5" customHeight="1" x14ac:dyDescent="0.25">
      <c r="N386" s="47">
        <f>+EE!N386</f>
        <v>3.8099999999999627</v>
      </c>
      <c r="O386" s="47">
        <f>+EE!S386*INICIO!$D$17/$E$4</f>
        <v>4.1994750656168395E-3</v>
      </c>
    </row>
    <row r="387" spans="14:15" ht="19.5" customHeight="1" x14ac:dyDescent="0.25">
      <c r="N387" s="47">
        <f>+EE!N387</f>
        <v>3.8199999999999625</v>
      </c>
      <c r="O387" s="47">
        <f>+EE!S387*INICIO!$D$17/$E$4</f>
        <v>4.1884816753927114E-3</v>
      </c>
    </row>
    <row r="388" spans="14:15" ht="19.5" customHeight="1" x14ac:dyDescent="0.25">
      <c r="N388" s="47">
        <f>+EE!N388</f>
        <v>3.8299999999999623</v>
      </c>
      <c r="O388" s="47">
        <f>+EE!S388*INICIO!$D$17/$E$4</f>
        <v>4.1775456919060467E-3</v>
      </c>
    </row>
    <row r="389" spans="14:15" ht="19.5" customHeight="1" x14ac:dyDescent="0.25">
      <c r="N389" s="47">
        <f>+EE!N389</f>
        <v>3.8399999999999621</v>
      </c>
      <c r="O389" s="47">
        <f>+EE!S389*INICIO!$D$17/$E$4</f>
        <v>4.1666666666667082E-3</v>
      </c>
    </row>
    <row r="390" spans="14:15" ht="19.5" customHeight="1" x14ac:dyDescent="0.25">
      <c r="N390" s="47">
        <f>+EE!N390</f>
        <v>3.8499999999999619</v>
      </c>
      <c r="O390" s="47">
        <f>+EE!S390*INICIO!$D$17/$E$4</f>
        <v>4.1558441558441975E-3</v>
      </c>
    </row>
    <row r="391" spans="14:15" ht="19.5" customHeight="1" x14ac:dyDescent="0.25">
      <c r="N391" s="47">
        <f>+EE!N391</f>
        <v>3.8599999999999617</v>
      </c>
      <c r="O391" s="47">
        <f>+EE!S391*INICIO!$D$17/$E$4</f>
        <v>4.1450777202072953E-3</v>
      </c>
    </row>
    <row r="392" spans="14:15" ht="19.5" customHeight="1" x14ac:dyDescent="0.25">
      <c r="N392" s="47">
        <f>+EE!N392</f>
        <v>3.8699999999999615</v>
      </c>
      <c r="O392" s="47">
        <f>+EE!S392*INICIO!$D$17/$E$4</f>
        <v>4.1343669250646408E-3</v>
      </c>
    </row>
    <row r="393" spans="14:15" ht="19.5" customHeight="1" x14ac:dyDescent="0.25">
      <c r="N393" s="47">
        <f>+EE!N393</f>
        <v>3.8799999999999613</v>
      </c>
      <c r="O393" s="47">
        <f>+EE!S393*INICIO!$D$17/$E$4</f>
        <v>4.1237113402062264E-3</v>
      </c>
    </row>
    <row r="394" spans="14:15" ht="19.5" customHeight="1" x14ac:dyDescent="0.25">
      <c r="N394" s="47">
        <f>+EE!N394</f>
        <v>3.889999999999961</v>
      </c>
      <c r="O394" s="47">
        <f>+EE!S394*INICIO!$D$17/$E$4</f>
        <v>4.1131105398457997E-3</v>
      </c>
    </row>
    <row r="395" spans="14:15" ht="19.5" customHeight="1" x14ac:dyDescent="0.25">
      <c r="N395" s="47">
        <f>+EE!N395</f>
        <v>3.8999999999999608</v>
      </c>
      <c r="O395" s="47">
        <f>+EE!S395*INICIO!$D$17/$E$4</f>
        <v>4.1025641025641442E-3</v>
      </c>
    </row>
    <row r="396" spans="14:15" ht="19.5" customHeight="1" x14ac:dyDescent="0.25">
      <c r="N396" s="47">
        <f>+EE!N396</f>
        <v>3.9099999999999606</v>
      </c>
      <c r="O396" s="47">
        <f>+EE!S396*INICIO!$D$17/$E$4</f>
        <v>4.0920716112532382E-3</v>
      </c>
    </row>
    <row r="397" spans="14:15" ht="19.5" customHeight="1" x14ac:dyDescent="0.25">
      <c r="N397" s="47">
        <f>+EE!N397</f>
        <v>3.9199999999999604</v>
      </c>
      <c r="O397" s="47">
        <f>+EE!S397*INICIO!$D$17/$E$4</f>
        <v>4.0816326530612656E-3</v>
      </c>
    </row>
    <row r="398" spans="14:15" ht="19.5" customHeight="1" x14ac:dyDescent="0.25">
      <c r="N398" s="47">
        <f>+EE!N398</f>
        <v>3.9299999999999602</v>
      </c>
      <c r="O398" s="47">
        <f>+EE!S398*INICIO!$D$17/$E$4</f>
        <v>4.071246819338464E-3</v>
      </c>
    </row>
    <row r="399" spans="14:15" ht="19.5" customHeight="1" x14ac:dyDescent="0.25">
      <c r="N399" s="47">
        <f>+EE!N399</f>
        <v>3.93999999999996</v>
      </c>
      <c r="O399" s="47">
        <f>+EE!S399*INICIO!$D$17/$E$4</f>
        <v>4.0609137055837973E-3</v>
      </c>
    </row>
    <row r="400" spans="14:15" ht="19.5" customHeight="1" x14ac:dyDescent="0.25">
      <c r="N400" s="47">
        <f>+EE!N400</f>
        <v>3.9499999999999598</v>
      </c>
      <c r="O400" s="47">
        <f>+EE!S400*INICIO!$D$17/$E$4</f>
        <v>4.0506329113924461E-3</v>
      </c>
    </row>
    <row r="401" spans="14:15" ht="19.5" customHeight="1" x14ac:dyDescent="0.25">
      <c r="N401" s="47">
        <f>+EE!N401</f>
        <v>3.9599999999999596</v>
      </c>
      <c r="O401" s="47">
        <f>+EE!S401*INICIO!$D$17/$E$4</f>
        <v>4.040404040404082E-3</v>
      </c>
    </row>
    <row r="402" spans="14:15" ht="19.5" customHeight="1" x14ac:dyDescent="0.25">
      <c r="N402" s="47">
        <f>+EE!N402</f>
        <v>3.9699999999999593</v>
      </c>
      <c r="O402" s="47">
        <f>+EE!S402*INICIO!$D$17/$E$4</f>
        <v>4.0302267002519307E-3</v>
      </c>
    </row>
    <row r="403" spans="14:15" ht="19.5" customHeight="1" x14ac:dyDescent="0.25">
      <c r="N403" s="47">
        <f>+EE!N403</f>
        <v>3.9799999999999591</v>
      </c>
      <c r="O403" s="47">
        <f>+EE!S403*INICIO!$D$17/$E$4</f>
        <v>4.020100502512604E-3</v>
      </c>
    </row>
    <row r="404" spans="14:15" ht="19.5" customHeight="1" x14ac:dyDescent="0.25">
      <c r="N404" s="47">
        <f>+EE!N404</f>
        <v>3.9899999999999589</v>
      </c>
      <c r="O404" s="47">
        <f>+EE!S404*INICIO!$D$17/$E$4</f>
        <v>4.0100250626566832E-3</v>
      </c>
    </row>
    <row r="405" spans="14:15" ht="19.5" customHeight="1" x14ac:dyDescent="0.25">
      <c r="N405" s="47">
        <f>+EE!N405</f>
        <v>3.9999999999999587</v>
      </c>
      <c r="O405" s="47">
        <f>+EE!S405*INICIO!$D$17/$E$4</f>
        <v>4.0000000000000417E-3</v>
      </c>
    </row>
    <row r="406" spans="14:15" ht="19.5" customHeight="1" x14ac:dyDescent="0.25">
      <c r="N406" s="47">
        <f>+EE!N406</f>
        <v>4.0099999999999589</v>
      </c>
      <c r="O406" s="47">
        <f>+EE!S406*INICIO!$D$17/$E$4</f>
        <v>3.9900249376559017E-3</v>
      </c>
    </row>
    <row r="407" spans="14:15" ht="19.5" customHeight="1" x14ac:dyDescent="0.25">
      <c r="N407" s="47">
        <f>+EE!N407</f>
        <v>4.0199999999999587</v>
      </c>
      <c r="O407" s="47">
        <f>+EE!S407*INICIO!$D$17/$E$4</f>
        <v>3.9800995024876036E-3</v>
      </c>
    </row>
    <row r="408" spans="14:15" ht="19.5" customHeight="1" x14ac:dyDescent="0.25">
      <c r="N408" s="47">
        <f>+EE!N408</f>
        <v>4.0299999999999585</v>
      </c>
      <c r="O408" s="47">
        <f>+EE!S408*INICIO!$D$17/$E$4</f>
        <v>3.9702233250620755E-3</v>
      </c>
    </row>
    <row r="409" spans="14:15" ht="19.5" customHeight="1" x14ac:dyDescent="0.25">
      <c r="N409" s="47">
        <f>+EE!N409</f>
        <v>4.0399999999999583</v>
      </c>
      <c r="O409" s="47">
        <f>+EE!S409*INICIO!$D$17/$E$4</f>
        <v>3.9603960396040012E-3</v>
      </c>
    </row>
    <row r="410" spans="14:15" ht="19.5" customHeight="1" x14ac:dyDescent="0.25">
      <c r="N410" s="47">
        <f>+EE!N410</f>
        <v>4.0499999999999581</v>
      </c>
      <c r="O410" s="47">
        <f>+EE!S410*INICIO!$D$17/$E$4</f>
        <v>3.9506172839506581E-3</v>
      </c>
    </row>
    <row r="411" spans="14:15" ht="19.5" customHeight="1" x14ac:dyDescent="0.25">
      <c r="N411" s="47">
        <f>+EE!N411</f>
        <v>4.0599999999999579</v>
      </c>
      <c r="O411" s="47">
        <f>+EE!S411*INICIO!$D$17/$E$4</f>
        <v>3.9408866995074305E-3</v>
      </c>
    </row>
    <row r="412" spans="14:15" ht="19.5" customHeight="1" x14ac:dyDescent="0.25">
      <c r="N412" s="47">
        <f>+EE!N412</f>
        <v>4.0699999999999577</v>
      </c>
      <c r="O412" s="47">
        <f>+EE!S412*INICIO!$D$17/$E$4</f>
        <v>3.9312039312039719E-3</v>
      </c>
    </row>
    <row r="413" spans="14:15" ht="19.5" customHeight="1" x14ac:dyDescent="0.25">
      <c r="N413" s="47">
        <f>+EE!N413</f>
        <v>4.0799999999999574</v>
      </c>
      <c r="O413" s="47">
        <f>+EE!S413*INICIO!$D$17/$E$4</f>
        <v>3.9215686274510211E-3</v>
      </c>
    </row>
    <row r="414" spans="14:15" ht="19.5" customHeight="1" x14ac:dyDescent="0.25">
      <c r="N414" s="47">
        <f>+EE!N414</f>
        <v>4.0899999999999572</v>
      </c>
      <c r="O414" s="47">
        <f>+EE!S414*INICIO!$D$17/$E$4</f>
        <v>3.9119804400978408E-3</v>
      </c>
    </row>
    <row r="415" spans="14:15" ht="19.5" customHeight="1" x14ac:dyDescent="0.25">
      <c r="N415" s="47">
        <f>+EE!N415</f>
        <v>4.099999999999957</v>
      </c>
      <c r="O415" s="47">
        <f>+EE!S415*INICIO!$D$17/$E$4</f>
        <v>3.9024390243902847E-3</v>
      </c>
    </row>
    <row r="416" spans="14:15" ht="19.5" customHeight="1" x14ac:dyDescent="0.25">
      <c r="N416" s="47">
        <f>+EE!N416</f>
        <v>4.1099999999999568</v>
      </c>
      <c r="O416" s="47">
        <f>+EE!S416*INICIO!$D$17/$E$4</f>
        <v>3.8929440389294813E-3</v>
      </c>
    </row>
    <row r="417" spans="14:15" ht="19.5" customHeight="1" x14ac:dyDescent="0.25">
      <c r="N417" s="47">
        <f>+EE!N417</f>
        <v>4.1199999999999566</v>
      </c>
      <c r="O417" s="47">
        <f>+EE!S417*INICIO!$D$17/$E$4</f>
        <v>3.8834951456311094E-3</v>
      </c>
    </row>
    <row r="418" spans="14:15" ht="19.5" customHeight="1" x14ac:dyDescent="0.25">
      <c r="N418" s="47">
        <f>+EE!N418</f>
        <v>4.1299999999999564</v>
      </c>
      <c r="O418" s="47">
        <f>+EE!S418*INICIO!$D$17/$E$4</f>
        <v>3.8740920096852712E-3</v>
      </c>
    </row>
    <row r="419" spans="14:15" ht="19.5" customHeight="1" x14ac:dyDescent="0.25">
      <c r="N419" s="47">
        <f>+EE!N419</f>
        <v>4.1399999999999562</v>
      </c>
      <c r="O419" s="47">
        <f>+EE!S419*INICIO!$D$17/$E$4</f>
        <v>3.8647342995169489E-3</v>
      </c>
    </row>
    <row r="420" spans="14:15" ht="19.5" customHeight="1" x14ac:dyDescent="0.25">
      <c r="N420" s="47">
        <f>+EE!N420</f>
        <v>4.1499999999999559</v>
      </c>
      <c r="O420" s="47">
        <f>+EE!S420*INICIO!$D$17/$E$4</f>
        <v>3.8554216867470294E-3</v>
      </c>
    </row>
    <row r="421" spans="14:15" ht="19.5" customHeight="1" x14ac:dyDescent="0.25">
      <c r="N421" s="47">
        <f>+EE!N421</f>
        <v>4.1599999999999557</v>
      </c>
      <c r="O421" s="47">
        <f>+EE!S421*INICIO!$D$17/$E$4</f>
        <v>3.8461538461538871E-3</v>
      </c>
    </row>
    <row r="422" spans="14:15" ht="19.5" customHeight="1" x14ac:dyDescent="0.25">
      <c r="N422" s="47">
        <f>+EE!N422</f>
        <v>4.1699999999999555</v>
      </c>
      <c r="O422" s="47">
        <f>+EE!S422*INICIO!$D$17/$E$4</f>
        <v>3.8369304556355325E-3</v>
      </c>
    </row>
    <row r="423" spans="14:15" ht="19.5" customHeight="1" x14ac:dyDescent="0.25">
      <c r="N423" s="47">
        <f>+EE!N423</f>
        <v>4.1799999999999553</v>
      </c>
      <c r="O423" s="47">
        <f>+EE!S423*INICIO!$D$17/$E$4</f>
        <v>3.8277511961722897E-3</v>
      </c>
    </row>
    <row r="424" spans="14:15" ht="19.5" customHeight="1" x14ac:dyDescent="0.25">
      <c r="N424" s="47">
        <f>+EE!N424</f>
        <v>4.1899999999999551</v>
      </c>
      <c r="O424" s="47">
        <f>+EE!S424*INICIO!$D$17/$E$4</f>
        <v>3.8186157517900174E-3</v>
      </c>
    </row>
    <row r="425" spans="14:15" ht="19.5" customHeight="1" x14ac:dyDescent="0.25">
      <c r="N425" s="47">
        <f>+EE!N425</f>
        <v>4.1999999999999549</v>
      </c>
      <c r="O425" s="47">
        <f>+EE!S425*INICIO!$D$17/$E$4</f>
        <v>3.8095238095238507E-3</v>
      </c>
    </row>
    <row r="426" spans="14:15" ht="19.5" customHeight="1" x14ac:dyDescent="0.25">
      <c r="N426" s="47">
        <f>+EE!N426</f>
        <v>4.2099999999999547</v>
      </c>
      <c r="O426" s="47">
        <f>+EE!S426*INICIO!$D$17/$E$4</f>
        <v>3.800475059382464E-3</v>
      </c>
    </row>
    <row r="427" spans="14:15" ht="19.5" customHeight="1" x14ac:dyDescent="0.25">
      <c r="N427" s="47">
        <f>+EE!N427</f>
        <v>4.2199999999999545</v>
      </c>
      <c r="O427" s="47">
        <f>+EE!S427*INICIO!$D$17/$E$4</f>
        <v>3.7914691943128367E-3</v>
      </c>
    </row>
    <row r="428" spans="14:15" ht="19.5" customHeight="1" x14ac:dyDescent="0.25">
      <c r="N428" s="47">
        <f>+EE!N428</f>
        <v>4.2299999999999542</v>
      </c>
      <c r="O428" s="47">
        <f>+EE!S428*INICIO!$D$17/$E$4</f>
        <v>3.7825059101655257E-3</v>
      </c>
    </row>
    <row r="429" spans="14:15" ht="19.5" customHeight="1" x14ac:dyDescent="0.25">
      <c r="N429" s="47">
        <f>+EE!N429</f>
        <v>4.239999999999954</v>
      </c>
      <c r="O429" s="47">
        <f>+EE!S429*INICIO!$D$17/$E$4</f>
        <v>3.7735849056604182E-3</v>
      </c>
    </row>
    <row r="430" spans="14:15" ht="19.5" customHeight="1" x14ac:dyDescent="0.25">
      <c r="N430" s="47">
        <f>+EE!N430</f>
        <v>4.2499999999999538</v>
      </c>
      <c r="O430" s="47">
        <f>+EE!S430*INICIO!$D$17/$E$4</f>
        <v>3.7647058823529816E-3</v>
      </c>
    </row>
    <row r="431" spans="14:15" ht="19.5" customHeight="1" x14ac:dyDescent="0.25">
      <c r="N431" s="47">
        <f>+EE!N431</f>
        <v>4.2599999999999536</v>
      </c>
      <c r="O431" s="47">
        <f>+EE!S431*INICIO!$D$17/$E$4</f>
        <v>3.7558685446009801E-3</v>
      </c>
    </row>
    <row r="432" spans="14:15" ht="19.5" customHeight="1" x14ac:dyDescent="0.25">
      <c r="N432" s="47">
        <f>+EE!N432</f>
        <v>4.2699999999999534</v>
      </c>
      <c r="O432" s="47">
        <f>+EE!S432*INICIO!$D$17/$E$4</f>
        <v>3.7470725995316567E-3</v>
      </c>
    </row>
    <row r="433" spans="14:15" ht="19.5" customHeight="1" x14ac:dyDescent="0.25">
      <c r="N433" s="47">
        <f>+EE!N433</f>
        <v>4.2799999999999532</v>
      </c>
      <c r="O433" s="47">
        <f>+EE!S433*INICIO!$D$17/$E$4</f>
        <v>3.7383177570093863E-3</v>
      </c>
    </row>
    <row r="434" spans="14:15" ht="19.5" customHeight="1" x14ac:dyDescent="0.25">
      <c r="N434" s="47">
        <f>+EE!N434</f>
        <v>4.289999999999953</v>
      </c>
      <c r="O434" s="47">
        <f>+EE!S434*INICIO!$D$17/$E$4</f>
        <v>3.7296037296037704E-3</v>
      </c>
    </row>
    <row r="435" spans="14:15" ht="19.5" customHeight="1" x14ac:dyDescent="0.25">
      <c r="N435" s="47">
        <f>+EE!N435</f>
        <v>4.2999999999999527</v>
      </c>
      <c r="O435" s="47">
        <f>+EE!S435*INICIO!$D$17/$E$4</f>
        <v>3.7209302325581805E-3</v>
      </c>
    </row>
    <row r="436" spans="14:15" ht="19.5" customHeight="1" x14ac:dyDescent="0.25">
      <c r="N436" s="47">
        <f>+EE!N436</f>
        <v>4.3099999999999525</v>
      </c>
      <c r="O436" s="47">
        <f>+EE!S436*INICIO!$D$17/$E$4</f>
        <v>3.7122969837587415E-3</v>
      </c>
    </row>
    <row r="437" spans="14:15" ht="19.5" customHeight="1" x14ac:dyDescent="0.25">
      <c r="N437" s="47">
        <f>+EE!N437</f>
        <v>4.3199999999999523</v>
      </c>
      <c r="O437" s="47">
        <f>+EE!S437*INICIO!$D$17/$E$4</f>
        <v>3.7037037037037446E-3</v>
      </c>
    </row>
    <row r="438" spans="14:15" ht="19.5" customHeight="1" x14ac:dyDescent="0.25">
      <c r="N438" s="47">
        <f>+EE!N438</f>
        <v>4.3299999999999521</v>
      </c>
      <c r="O438" s="47">
        <f>+EE!S438*INICIO!$D$17/$E$4</f>
        <v>3.6951501154734818E-3</v>
      </c>
    </row>
    <row r="439" spans="14:15" ht="19.5" customHeight="1" x14ac:dyDescent="0.25">
      <c r="N439" s="47">
        <f>+EE!N439</f>
        <v>4.3399999999999519</v>
      </c>
      <c r="O439" s="47">
        <f>+EE!S439*INICIO!$D$17/$E$4</f>
        <v>3.6866359447005016E-3</v>
      </c>
    </row>
    <row r="440" spans="14:15" ht="19.5" customHeight="1" x14ac:dyDescent="0.25">
      <c r="N440" s="47">
        <f>+EE!N440</f>
        <v>4.3499999999999517</v>
      </c>
      <c r="O440" s="47">
        <f>+EE!S440*INICIO!$D$17/$E$4</f>
        <v>3.6781609195402709E-3</v>
      </c>
    </row>
    <row r="441" spans="14:15" ht="19.5" customHeight="1" x14ac:dyDescent="0.25">
      <c r="N441" s="47">
        <f>+EE!N441</f>
        <v>4.3599999999999515</v>
      </c>
      <c r="O441" s="47">
        <f>+EE!S441*INICIO!$D$17/$E$4</f>
        <v>3.6697247706422428E-3</v>
      </c>
    </row>
    <row r="442" spans="14:15" ht="19.5" customHeight="1" x14ac:dyDescent="0.25">
      <c r="N442" s="47">
        <f>+EE!N442</f>
        <v>4.3699999999999513</v>
      </c>
      <c r="O442" s="47">
        <f>+EE!S442*INICIO!$D$17/$E$4</f>
        <v>3.6613272311213224E-3</v>
      </c>
    </row>
    <row r="443" spans="14:15" ht="19.5" customHeight="1" x14ac:dyDescent="0.25">
      <c r="N443" s="47">
        <f>+EE!N443</f>
        <v>4.379999999999951</v>
      </c>
      <c r="O443" s="47">
        <f>+EE!S443*INICIO!$D$17/$E$4</f>
        <v>3.6529680365297219E-3</v>
      </c>
    </row>
    <row r="444" spans="14:15" ht="19.5" customHeight="1" x14ac:dyDescent="0.25">
      <c r="N444" s="47">
        <f>+EE!N444</f>
        <v>4.3899999999999508</v>
      </c>
      <c r="O444" s="47">
        <f>+EE!S444*INICIO!$D$17/$E$4</f>
        <v>3.6446469248291981E-3</v>
      </c>
    </row>
    <row r="445" spans="14:15" ht="19.5" customHeight="1" x14ac:dyDescent="0.25">
      <c r="N445" s="47">
        <f>+EE!N445</f>
        <v>4.3999999999999506</v>
      </c>
      <c r="O445" s="47">
        <f>+EE!S445*INICIO!$D$17/$E$4</f>
        <v>3.6363636363636771E-3</v>
      </c>
    </row>
    <row r="446" spans="14:15" ht="19.5" customHeight="1" x14ac:dyDescent="0.25">
      <c r="N446" s="47">
        <f>+EE!N446</f>
        <v>4.4099999999999504</v>
      </c>
      <c r="O446" s="47">
        <f>+EE!S446*INICIO!$D$17/$E$4</f>
        <v>3.6281179138322405E-3</v>
      </c>
    </row>
    <row r="447" spans="14:15" ht="19.5" customHeight="1" x14ac:dyDescent="0.25">
      <c r="N447" s="47">
        <f>+EE!N447</f>
        <v>4.4199999999999502</v>
      </c>
      <c r="O447" s="47">
        <f>+EE!S447*INICIO!$D$17/$E$4</f>
        <v>3.6199095022624848E-3</v>
      </c>
    </row>
    <row r="448" spans="14:15" ht="19.5" customHeight="1" x14ac:dyDescent="0.25">
      <c r="N448" s="47">
        <f>+EE!N448</f>
        <v>4.42999999999995</v>
      </c>
      <c r="O448" s="47">
        <f>+EE!S448*INICIO!$D$17/$E$4</f>
        <v>3.6117381489842392E-3</v>
      </c>
    </row>
    <row r="449" spans="14:15" ht="19.5" customHeight="1" x14ac:dyDescent="0.25">
      <c r="N449" s="47">
        <f>+EE!N449</f>
        <v>4.4399999999999498</v>
      </c>
      <c r="O449" s="47">
        <f>+EE!S449*INICIO!$D$17/$E$4</f>
        <v>3.6036036036036444E-3</v>
      </c>
    </row>
    <row r="450" spans="14:15" ht="19.5" customHeight="1" x14ac:dyDescent="0.25">
      <c r="N450" s="47">
        <f>+EE!N450</f>
        <v>4.4499999999999496</v>
      </c>
      <c r="O450" s="47">
        <f>+EE!S450*INICIO!$D$17/$E$4</f>
        <v>3.5955056179775694E-3</v>
      </c>
    </row>
    <row r="451" spans="14:15" ht="19.5" customHeight="1" x14ac:dyDescent="0.25">
      <c r="N451" s="47">
        <f>+EE!N451</f>
        <v>4.4599999999999493</v>
      </c>
      <c r="O451" s="47">
        <f>+EE!S451*INICIO!$D$17/$E$4</f>
        <v>3.5874439461883816E-3</v>
      </c>
    </row>
    <row r="452" spans="14:15" ht="19.5" customHeight="1" x14ac:dyDescent="0.25">
      <c r="N452" s="47">
        <f>+EE!N452</f>
        <v>4.4699999999999491</v>
      </c>
      <c r="O452" s="47">
        <f>+EE!S452*INICIO!$D$17/$E$4</f>
        <v>3.5794183445190565E-3</v>
      </c>
    </row>
    <row r="453" spans="14:15" ht="19.5" customHeight="1" x14ac:dyDescent="0.25">
      <c r="N453" s="47">
        <f>+EE!N453</f>
        <v>4.4799999999999489</v>
      </c>
      <c r="O453" s="47">
        <f>+EE!S453*INICIO!$D$17/$E$4</f>
        <v>3.5714285714286121E-3</v>
      </c>
    </row>
    <row r="454" spans="14:15" ht="19.5" customHeight="1" x14ac:dyDescent="0.25">
      <c r="N454" s="47">
        <f>+EE!N454</f>
        <v>4.4899999999999487</v>
      </c>
      <c r="O454" s="47">
        <f>+EE!S454*INICIO!$D$17/$E$4</f>
        <v>3.5634743875278805E-3</v>
      </c>
    </row>
    <row r="455" spans="14:15" ht="19.5" customHeight="1" x14ac:dyDescent="0.25">
      <c r="N455" s="47">
        <f>+EE!N455</f>
        <v>4.4999999999999485</v>
      </c>
      <c r="O455" s="47">
        <f>+EE!S455*INICIO!$D$17/$E$4</f>
        <v>3.5555555555555965E-3</v>
      </c>
    </row>
    <row r="456" spans="14:15" ht="19.5" customHeight="1" x14ac:dyDescent="0.25">
      <c r="N456" s="47">
        <f>+EE!N456</f>
        <v>4.5099999999999483</v>
      </c>
      <c r="O456" s="47">
        <f>+EE!S456*INICIO!$D$17/$E$4</f>
        <v>3.5476718403548079E-3</v>
      </c>
    </row>
    <row r="457" spans="14:15" ht="19.5" customHeight="1" x14ac:dyDescent="0.25">
      <c r="N457" s="47">
        <f>+EE!N457</f>
        <v>4.5199999999999481</v>
      </c>
      <c r="O457" s="47">
        <f>+EE!S457*INICIO!$D$17/$E$4</f>
        <v>3.5398230088495982E-3</v>
      </c>
    </row>
    <row r="458" spans="14:15" ht="19.5" customHeight="1" x14ac:dyDescent="0.25">
      <c r="N458" s="47">
        <f>+EE!N458</f>
        <v>4.5299999999999478</v>
      </c>
      <c r="O458" s="47">
        <f>+EE!S458*INICIO!$D$17/$E$4</f>
        <v>3.5320088300221158E-3</v>
      </c>
    </row>
    <row r="459" spans="14:15" ht="19.5" customHeight="1" x14ac:dyDescent="0.25">
      <c r="N459" s="47">
        <f>+EE!N459</f>
        <v>4.5399999999999476</v>
      </c>
      <c r="O459" s="47">
        <f>+EE!S459*INICIO!$D$17/$E$4</f>
        <v>3.5242290748899092E-3</v>
      </c>
    </row>
    <row r="460" spans="14:15" ht="19.5" customHeight="1" x14ac:dyDescent="0.25">
      <c r="N460" s="47">
        <f>+EE!N460</f>
        <v>4.5499999999999474</v>
      </c>
      <c r="O460" s="47">
        <f>+EE!S460*INICIO!$D$17/$E$4</f>
        <v>3.5164835164835572E-3</v>
      </c>
    </row>
    <row r="461" spans="14:15" ht="19.5" customHeight="1" x14ac:dyDescent="0.25">
      <c r="N461" s="47">
        <f>+EE!N461</f>
        <v>4.5599999999999472</v>
      </c>
      <c r="O461" s="47">
        <f>+EE!S461*INICIO!$D$17/$E$4</f>
        <v>3.5087719298246022E-3</v>
      </c>
    </row>
    <row r="462" spans="14:15" ht="19.5" customHeight="1" x14ac:dyDescent="0.25">
      <c r="N462" s="47">
        <f>+EE!N462</f>
        <v>4.569999999999947</v>
      </c>
      <c r="O462" s="47">
        <f>+EE!S462*INICIO!$D$17/$E$4</f>
        <v>3.5010940919037599E-3</v>
      </c>
    </row>
    <row r="463" spans="14:15" ht="19.5" customHeight="1" x14ac:dyDescent="0.25">
      <c r="N463" s="47">
        <f>+EE!N463</f>
        <v>4.5799999999999468</v>
      </c>
      <c r="O463" s="47">
        <f>+EE!S463*INICIO!$D$17/$E$4</f>
        <v>3.4934497816594295E-3</v>
      </c>
    </row>
    <row r="464" spans="14:15" ht="19.5" customHeight="1" x14ac:dyDescent="0.25">
      <c r="N464" s="47">
        <f>+EE!N464</f>
        <v>4.5899999999999466</v>
      </c>
      <c r="O464" s="47">
        <f>+EE!S464*INICIO!$D$17/$E$4</f>
        <v>3.4858387799564677E-3</v>
      </c>
    </row>
    <row r="465" spans="14:15" ht="19.5" customHeight="1" x14ac:dyDescent="0.25">
      <c r="N465" s="47">
        <f>+EE!N465</f>
        <v>4.5999999999999464</v>
      </c>
      <c r="O465" s="47">
        <f>+EE!S465*INICIO!$D$17/$E$4</f>
        <v>3.4782608695652579E-3</v>
      </c>
    </row>
    <row r="466" spans="14:15" ht="19.5" customHeight="1" x14ac:dyDescent="0.25">
      <c r="N466" s="47">
        <f>+EE!N466</f>
        <v>4.6099999999999461</v>
      </c>
      <c r="O466" s="47">
        <f>+EE!S466*INICIO!$D$17/$E$4</f>
        <v>3.470715835141038E-3</v>
      </c>
    </row>
    <row r="467" spans="14:15" ht="19.5" customHeight="1" x14ac:dyDescent="0.25">
      <c r="N467" s="47">
        <f>+EE!N467</f>
        <v>4.6199999999999459</v>
      </c>
      <c r="O467" s="47">
        <f>+EE!S467*INICIO!$D$17/$E$4</f>
        <v>3.463203463203504E-3</v>
      </c>
    </row>
    <row r="468" spans="14:15" ht="19.5" customHeight="1" x14ac:dyDescent="0.25">
      <c r="N468" s="47">
        <f>+EE!N468</f>
        <v>4.6299999999999457</v>
      </c>
      <c r="O468" s="47">
        <f>+EE!S468*INICIO!$D$17/$E$4</f>
        <v>3.455723542116671E-3</v>
      </c>
    </row>
    <row r="469" spans="14:15" ht="19.5" customHeight="1" x14ac:dyDescent="0.25">
      <c r="N469" s="47">
        <f>+EE!N469</f>
        <v>4.6399999999999455</v>
      </c>
      <c r="O469" s="47">
        <f>+EE!S469*INICIO!$D$17/$E$4</f>
        <v>3.4482758620690062E-3</v>
      </c>
    </row>
    <row r="470" spans="14:15" ht="19.5" customHeight="1" x14ac:dyDescent="0.25">
      <c r="N470" s="47">
        <f>+EE!N470</f>
        <v>4.6499999999999453</v>
      </c>
      <c r="O470" s="47">
        <f>+EE!S470*INICIO!$D$17/$E$4</f>
        <v>3.4408602150538042E-3</v>
      </c>
    </row>
    <row r="471" spans="14:15" ht="19.5" customHeight="1" x14ac:dyDescent="0.25">
      <c r="N471" s="47">
        <f>+EE!N471</f>
        <v>4.6599999999999451</v>
      </c>
      <c r="O471" s="47">
        <f>+EE!S471*INICIO!$D$17/$E$4</f>
        <v>3.4334763948498256E-3</v>
      </c>
    </row>
    <row r="472" spans="14:15" ht="19.5" customHeight="1" x14ac:dyDescent="0.25">
      <c r="N472" s="47">
        <f>+EE!N472</f>
        <v>4.6699999999999449</v>
      </c>
      <c r="O472" s="47">
        <f>+EE!S472*INICIO!$D$17/$E$4</f>
        <v>3.4261241970021819E-3</v>
      </c>
    </row>
    <row r="473" spans="14:15" ht="19.5" customHeight="1" x14ac:dyDescent="0.25">
      <c r="N473" s="47">
        <f>+EE!N473</f>
        <v>4.6799999999999446</v>
      </c>
      <c r="O473" s="47">
        <f>+EE!S473*INICIO!$D$17/$E$4</f>
        <v>3.4188034188034596E-3</v>
      </c>
    </row>
    <row r="474" spans="14:15" ht="19.5" customHeight="1" x14ac:dyDescent="0.25">
      <c r="N474" s="47">
        <f>+EE!N474</f>
        <v>4.6899999999999444</v>
      </c>
      <c r="O474" s="47">
        <f>+EE!S474*INICIO!$D$17/$E$4</f>
        <v>3.4115138592750944E-3</v>
      </c>
    </row>
    <row r="475" spans="14:15" ht="19.5" customHeight="1" x14ac:dyDescent="0.25">
      <c r="N475" s="47">
        <f>+EE!N475</f>
        <v>4.6999999999999442</v>
      </c>
      <c r="O475" s="47">
        <f>+EE!S475*INICIO!$D$17/$E$4</f>
        <v>3.4042553191489765E-3</v>
      </c>
    </row>
    <row r="476" spans="14:15" ht="19.5" customHeight="1" x14ac:dyDescent="0.25">
      <c r="N476" s="47">
        <f>+EE!N476</f>
        <v>4.709999999999944</v>
      </c>
      <c r="O476" s="47">
        <f>+EE!S476*INICIO!$D$17/$E$4</f>
        <v>3.3970276008492969E-3</v>
      </c>
    </row>
    <row r="477" spans="14:15" ht="19.5" customHeight="1" x14ac:dyDescent="0.25">
      <c r="N477" s="47">
        <f>+EE!N477</f>
        <v>4.7199999999999438</v>
      </c>
      <c r="O477" s="47">
        <f>+EE!S477*INICIO!$D$17/$E$4</f>
        <v>3.3898305084746165E-3</v>
      </c>
    </row>
    <row r="478" spans="14:15" ht="19.5" customHeight="1" x14ac:dyDescent="0.25">
      <c r="N478" s="47">
        <f>+EE!N478</f>
        <v>4.7299999999999436</v>
      </c>
      <c r="O478" s="47">
        <f>+EE!S478*INICIO!$D$17/$E$4</f>
        <v>3.3826638477801674E-3</v>
      </c>
    </row>
    <row r="479" spans="14:15" ht="19.5" customHeight="1" x14ac:dyDescent="0.25">
      <c r="N479" s="47">
        <f>+EE!N479</f>
        <v>4.7399999999999434</v>
      </c>
      <c r="O479" s="47">
        <f>+EE!S479*INICIO!$D$17/$E$4</f>
        <v>3.3755274261603784E-3</v>
      </c>
    </row>
    <row r="480" spans="14:15" ht="19.5" customHeight="1" x14ac:dyDescent="0.25">
      <c r="N480" s="47">
        <f>+EE!N480</f>
        <v>4.7499999999999432</v>
      </c>
      <c r="O480" s="47">
        <f>+EE!S480*INICIO!$D$17/$E$4</f>
        <v>3.368421052631619E-3</v>
      </c>
    </row>
    <row r="481" spans="14:15" ht="19.5" customHeight="1" x14ac:dyDescent="0.25">
      <c r="N481" s="47">
        <f>+EE!N481</f>
        <v>4.7599999999999429</v>
      </c>
      <c r="O481" s="47">
        <f>+EE!S481*INICIO!$D$17/$E$4</f>
        <v>3.361344537815167E-3</v>
      </c>
    </row>
    <row r="482" spans="14:15" ht="19.5" customHeight="1" x14ac:dyDescent="0.25">
      <c r="N482" s="47">
        <f>+EE!N482</f>
        <v>4.7699999999999427</v>
      </c>
      <c r="O482" s="47">
        <f>+EE!S482*INICIO!$D$17/$E$4</f>
        <v>3.354297693920376E-3</v>
      </c>
    </row>
    <row r="483" spans="14:15" ht="19.5" customHeight="1" x14ac:dyDescent="0.25">
      <c r="N483" s="47">
        <f>+EE!N483</f>
        <v>4.7799999999999425</v>
      </c>
      <c r="O483" s="47">
        <f>+EE!S483*INICIO!$D$17/$E$4</f>
        <v>3.3472803347280736E-3</v>
      </c>
    </row>
    <row r="484" spans="14:15" ht="19.5" customHeight="1" x14ac:dyDescent="0.25">
      <c r="N484" s="47">
        <f>+EE!N484</f>
        <v>4.7899999999999423</v>
      </c>
      <c r="O484" s="47">
        <f>+EE!S484*INICIO!$D$17/$E$4</f>
        <v>3.3402922755741533E-3</v>
      </c>
    </row>
    <row r="485" spans="14:15" ht="19.5" customHeight="1" x14ac:dyDescent="0.25">
      <c r="N485" s="47">
        <f>+EE!N485</f>
        <v>4.7999999999999421</v>
      </c>
      <c r="O485" s="47">
        <f>+EE!S485*INICIO!$D$17/$E$4</f>
        <v>3.3333333333333734E-3</v>
      </c>
    </row>
    <row r="486" spans="14:15" ht="19.5" customHeight="1" x14ac:dyDescent="0.25">
      <c r="N486" s="47">
        <f>+EE!N486</f>
        <v>4.8099999999999419</v>
      </c>
      <c r="O486" s="47">
        <f>+EE!S486*INICIO!$D$17/$E$4</f>
        <v>3.3264033264033669E-3</v>
      </c>
    </row>
    <row r="487" spans="14:15" ht="19.5" customHeight="1" x14ac:dyDescent="0.25">
      <c r="N487" s="47">
        <f>+EE!N487</f>
        <v>4.8199999999999417</v>
      </c>
      <c r="O487" s="47">
        <f>+EE!S487*INICIO!$D$17/$E$4</f>
        <v>3.3195020746888369E-3</v>
      </c>
    </row>
    <row r="488" spans="14:15" ht="19.5" customHeight="1" x14ac:dyDescent="0.25">
      <c r="N488" s="47">
        <f>+EE!N488</f>
        <v>4.8299999999999415</v>
      </c>
      <c r="O488" s="47">
        <f>+EE!S488*INICIO!$D$17/$E$4</f>
        <v>3.3126293995859616E-3</v>
      </c>
    </row>
    <row r="489" spans="14:15" ht="19.5" customHeight="1" x14ac:dyDescent="0.25">
      <c r="N489" s="47">
        <f>+EE!N489</f>
        <v>4.8399999999999412</v>
      </c>
      <c r="O489" s="47">
        <f>+EE!S489*INICIO!$D$17/$E$4</f>
        <v>3.3057851239669824E-3</v>
      </c>
    </row>
    <row r="490" spans="14:15" ht="19.5" customHeight="1" x14ac:dyDescent="0.25">
      <c r="N490" s="47">
        <f>+EE!N490</f>
        <v>4.849999999999941</v>
      </c>
      <c r="O490" s="47">
        <f>+EE!S490*INICIO!$D$17/$E$4</f>
        <v>3.2989690721649889E-3</v>
      </c>
    </row>
    <row r="491" spans="14:15" ht="19.5" customHeight="1" x14ac:dyDescent="0.25">
      <c r="N491" s="47">
        <f>+EE!N491</f>
        <v>4.8599999999999408</v>
      </c>
      <c r="O491" s="47">
        <f>+EE!S491*INICIO!$D$17/$E$4</f>
        <v>3.2921810699588884E-3</v>
      </c>
    </row>
    <row r="492" spans="14:15" ht="19.5" customHeight="1" x14ac:dyDescent="0.25">
      <c r="N492" s="47">
        <f>+EE!N492</f>
        <v>4.8699999999999406</v>
      </c>
      <c r="O492" s="47">
        <f>+EE!S492*INICIO!$D$17/$E$4</f>
        <v>3.2854209445585618E-3</v>
      </c>
    </row>
    <row r="493" spans="14:15" ht="19.5" customHeight="1" x14ac:dyDescent="0.25">
      <c r="N493" s="47">
        <f>+EE!N493</f>
        <v>4.8799999999999404</v>
      </c>
      <c r="O493" s="47">
        <f>+EE!S493*INICIO!$D$17/$E$4</f>
        <v>3.2786885245902043E-3</v>
      </c>
    </row>
    <row r="494" spans="14:15" ht="19.5" customHeight="1" x14ac:dyDescent="0.25">
      <c r="N494" s="47">
        <f>+EE!N494</f>
        <v>4.8899999999999402</v>
      </c>
      <c r="O494" s="47">
        <f>+EE!S494*INICIO!$D$17/$E$4</f>
        <v>3.2719836400818395E-3</v>
      </c>
    </row>
    <row r="495" spans="14:15" ht="19.5" customHeight="1" x14ac:dyDescent="0.25">
      <c r="N495" s="47">
        <f>+EE!N495</f>
        <v>4.89999999999994</v>
      </c>
      <c r="O495" s="47">
        <f>+EE!S495*INICIO!$D$17/$E$4</f>
        <v>3.2653061224490196E-3</v>
      </c>
    </row>
    <row r="496" spans="14:15" ht="19.5" customHeight="1" x14ac:dyDescent="0.25">
      <c r="N496" s="47">
        <f>+EE!N496</f>
        <v>4.9099999999999397</v>
      </c>
      <c r="O496" s="47">
        <f>+EE!S496*INICIO!$D$17/$E$4</f>
        <v>3.2586558044806918E-3</v>
      </c>
    </row>
    <row r="497" spans="14:15" ht="19.5" customHeight="1" x14ac:dyDescent="0.25">
      <c r="N497" s="47">
        <f>+EE!N497</f>
        <v>4.9199999999999395</v>
      </c>
      <c r="O497" s="47">
        <f>+EE!S497*INICIO!$D$17/$E$4</f>
        <v>3.2520325203252431E-3</v>
      </c>
    </row>
    <row r="498" spans="14:15" ht="19.5" customHeight="1" x14ac:dyDescent="0.25">
      <c r="N498" s="47">
        <f>+EE!N498</f>
        <v>4.9299999999999393</v>
      </c>
      <c r="O498" s="47">
        <f>+EE!S498*INICIO!$D$17/$E$4</f>
        <v>3.2454361054767137E-3</v>
      </c>
    </row>
    <row r="499" spans="14:15" ht="19.5" customHeight="1" x14ac:dyDescent="0.25">
      <c r="N499" s="47">
        <f>+EE!N499</f>
        <v>4.9399999999999391</v>
      </c>
      <c r="O499" s="47">
        <f>+EE!S499*INICIO!$D$17/$E$4</f>
        <v>3.2388663967611738E-3</v>
      </c>
    </row>
    <row r="500" spans="14:15" ht="19.5" customHeight="1" x14ac:dyDescent="0.25">
      <c r="N500" s="47">
        <f>+EE!N500</f>
        <v>4.9499999999999389</v>
      </c>
      <c r="O500" s="47">
        <f>+EE!S500*INICIO!$D$17/$E$4</f>
        <v>3.2323232323232727E-3</v>
      </c>
    </row>
    <row r="501" spans="14:15" ht="19.5" customHeight="1" x14ac:dyDescent="0.25">
      <c r="N501" s="47">
        <f>+EE!N501</f>
        <v>4.9599999999999387</v>
      </c>
      <c r="O501" s="47">
        <f>+EE!S501*INICIO!$D$17/$E$4</f>
        <v>3.2258064516129436E-3</v>
      </c>
    </row>
    <row r="502" spans="14:15" ht="19.5" customHeight="1" x14ac:dyDescent="0.25">
      <c r="N502" s="47">
        <f>+EE!N502</f>
        <v>4.9699999999999385</v>
      </c>
      <c r="O502" s="47">
        <f>+EE!S502*INICIO!$D$17/$E$4</f>
        <v>3.2193158953722732E-3</v>
      </c>
    </row>
    <row r="503" spans="14:15" ht="19.5" customHeight="1" x14ac:dyDescent="0.25">
      <c r="N503" s="47">
        <f>+EE!N503</f>
        <v>4.9799999999999383</v>
      </c>
      <c r="O503" s="47">
        <f>+EE!S503*INICIO!$D$17/$E$4</f>
        <v>3.21285140562253E-3</v>
      </c>
    </row>
    <row r="504" spans="14:15" ht="19.5" customHeight="1" x14ac:dyDescent="0.25">
      <c r="N504" s="47">
        <f>+EE!N504</f>
        <v>4.989999999999938</v>
      </c>
      <c r="O504" s="47">
        <f>+EE!S504*INICIO!$D$17/$E$4</f>
        <v>3.2064128256513425E-3</v>
      </c>
    </row>
    <row r="505" spans="14:15" ht="19.5" customHeight="1" x14ac:dyDescent="0.25">
      <c r="N505" s="47">
        <f>+EE!N505</f>
        <v>4.9999999999999378</v>
      </c>
      <c r="O505" s="47">
        <f>+EE!S505*INICIO!$D$17/$E$4</f>
        <v>3.2000000000000405E-3</v>
      </c>
    </row>
    <row r="506" spans="14:15" ht="19.5" customHeight="1" x14ac:dyDescent="0.25"/>
    <row r="507" spans="14:15" ht="19.5" customHeight="1" x14ac:dyDescent="0.25"/>
    <row r="508" spans="14:15" ht="19.5" customHeight="1" x14ac:dyDescent="0.25"/>
  </sheetData>
  <sheetProtection algorithmName="SHA-512" hashValue="vWQnjlNG8CeafOY0joLAfpWPT71LKCGvjA+PwnljaWjjseIS6bbCyEkhS+K/WqEGkvZ5P9pfdk/wBHKNi3AtVA==" saltValue="cz8NZE6JNN79eucIo6qHjg==" spinCount="100000" sheet="1" objects="1" scenarios="1"/>
  <dataValidations count="1">
    <dataValidation type="decimal" operator="greaterThan" allowBlank="1" showInputMessage="1" showErrorMessage="1" errorTitle="Error en la entrada de datos" error="Los valores deben ser mayores a cero" sqref="E4:E7">
      <formula1>0</formula1>
    </dataValidation>
  </dataValidations>
  <hyperlinks>
    <hyperlink ref="A3" location="NOTAS!C1" display="A- NOTAS"/>
    <hyperlink ref="A4" location="REVISIONES!C1" display="REVISIONES"/>
    <hyperlink ref="A5" location="INICIO!D2" display="INICIO"/>
    <hyperlink ref="A6" location="EE!A1" display="2. ESPECTRO (SIN MODIFICAR)"/>
    <hyperlink ref="A7" location="EDM_L!A1" display="4. ESPECTRO DE DISEÑO MOD. LONG"/>
    <hyperlink ref="A8" location="EDM_T!C2" display="5. ESPECTRO DE DISEÑO MOD. TRANS"/>
    <hyperlink ref="A9" location="EDM_V!A1" display="5. CARGA SISMICA (VERTICAL)"/>
    <hyperlink ref="A10" location="CB!A1" display="6. CORTANTE BASAL"/>
    <hyperlink ref="A11" location="DESPLAZ.!A1" display="7. DESPLAZAMIENTOS"/>
    <hyperlink ref="A12" location="FLUJOGRAMA!A1" display="8. FLUJOGRAMA"/>
  </hyperlinks>
  <pageMargins left="0.7" right="0.7" top="0.75" bottom="0.75" header="0.3" footer="0.3"/>
  <pageSetup orientation="portrait" r:id="rId1"/>
  <rowBreaks count="1" manualBreakCount="1">
    <brk id="39" min="2" max="8" man="1"/>
  </rowBreaks>
  <drawing r:id="rId2"/>
  <legacyDrawing r:id="rId3"/>
  <controls>
    <mc:AlternateContent xmlns:mc="http://schemas.openxmlformats.org/markup-compatibility/2006">
      <mc:Choice Requires="x14">
        <control shapeId="43010" r:id="rId4" name="CommandButton3">
          <controlPr defaultSize="0" print="0" autoLine="0" r:id="rId5">
            <anchor moveWithCells="1">
              <from>
                <xdr:col>0</xdr:col>
                <xdr:colOff>556260</xdr:colOff>
                <xdr:row>17</xdr:row>
                <xdr:rowOff>114300</xdr:rowOff>
              </from>
              <to>
                <xdr:col>0</xdr:col>
                <xdr:colOff>2926080</xdr:colOff>
                <xdr:row>19</xdr:row>
                <xdr:rowOff>22860</xdr:rowOff>
              </to>
            </anchor>
          </controlPr>
        </control>
      </mc:Choice>
      <mc:Fallback>
        <control shapeId="43010" r:id="rId4" name="CommandButton3"/>
      </mc:Fallback>
    </mc:AlternateContent>
    <mc:AlternateContent xmlns:mc="http://schemas.openxmlformats.org/markup-compatibility/2006">
      <mc:Choice Requires="x14">
        <control shapeId="43009" r:id="rId6" name="CommandButton1">
          <controlPr defaultSize="0" print="0" autoLine="0" r:id="rId7">
            <anchor moveWithCells="1">
              <from>
                <xdr:col>0</xdr:col>
                <xdr:colOff>563880</xdr:colOff>
                <xdr:row>15</xdr:row>
                <xdr:rowOff>76200</xdr:rowOff>
              </from>
              <to>
                <xdr:col>0</xdr:col>
                <xdr:colOff>2933700</xdr:colOff>
                <xdr:row>16</xdr:row>
                <xdr:rowOff>228600</xdr:rowOff>
              </to>
            </anchor>
          </controlPr>
        </control>
      </mc:Choice>
      <mc:Fallback>
        <control shapeId="4300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8" tint="0.39997558519241921"/>
  </sheetPr>
  <dimension ref="A1:O1007"/>
  <sheetViews>
    <sheetView showGridLines="0" zoomScaleNormal="100" zoomScaleSheetLayoutView="80" workbookViewId="0">
      <selection activeCell="G43" sqref="G43"/>
    </sheetView>
  </sheetViews>
  <sheetFormatPr defaultColWidth="9.109375" defaultRowHeight="13.2" x14ac:dyDescent="0.25"/>
  <cols>
    <col min="1" max="1" width="44.6640625" style="1" customWidth="1"/>
    <col min="2" max="2" width="4.109375" style="1" customWidth="1"/>
    <col min="3" max="3" width="3.88671875" style="1" customWidth="1"/>
    <col min="4" max="4" width="13.88671875" style="1" customWidth="1"/>
    <col min="5" max="5" width="13.5546875" style="1" customWidth="1"/>
    <col min="6" max="6" width="4.44140625" style="1" customWidth="1"/>
    <col min="7" max="7" width="9.109375" style="1"/>
    <col min="8" max="8" width="22" style="1" bestFit="1" customWidth="1"/>
    <col min="9" max="9" width="15.5546875" style="1" customWidth="1"/>
    <col min="10" max="16384" width="9.109375" style="1"/>
  </cols>
  <sheetData>
    <row r="1" spans="1:15" ht="13.8" thickBot="1" x14ac:dyDescent="0.3"/>
    <row r="2" spans="1:15" ht="27.75" customHeight="1" thickBot="1" x14ac:dyDescent="0.3">
      <c r="A2" s="10" t="s">
        <v>22</v>
      </c>
      <c r="D2" s="33" t="s">
        <v>84</v>
      </c>
      <c r="E2" s="18"/>
      <c r="M2" s="18"/>
      <c r="N2" s="18"/>
      <c r="O2" s="18"/>
    </row>
    <row r="3" spans="1:15" s="5" customFormat="1" ht="20.399999999999999" customHeight="1" x14ac:dyDescent="0.25">
      <c r="A3" s="11" t="s">
        <v>41</v>
      </c>
      <c r="D3" s="1"/>
      <c r="E3" s="1"/>
      <c r="F3" s="1"/>
      <c r="G3" s="1"/>
      <c r="H3" s="1"/>
      <c r="I3" s="1"/>
      <c r="J3" s="1"/>
      <c r="K3" s="1"/>
      <c r="M3" s="20"/>
      <c r="N3" s="20"/>
      <c r="O3" s="20"/>
    </row>
    <row r="4" spans="1:15" ht="20.399999999999999" customHeight="1" x14ac:dyDescent="0.25">
      <c r="A4" s="12" t="s">
        <v>42</v>
      </c>
      <c r="D4" s="24" t="s">
        <v>122</v>
      </c>
      <c r="E4" s="44">
        <f>+EE!E18*0.2</f>
        <v>1.0026666666666668E-2</v>
      </c>
      <c r="G4" s="18" t="s">
        <v>129</v>
      </c>
      <c r="M4" s="18"/>
      <c r="N4" s="18"/>
      <c r="O4" s="18"/>
    </row>
    <row r="5" spans="1:15" s="5" customFormat="1" ht="20.399999999999999" customHeight="1" x14ac:dyDescent="0.35">
      <c r="A5" s="12" t="s">
        <v>40</v>
      </c>
      <c r="D5" s="1" t="s">
        <v>85</v>
      </c>
      <c r="F5" s="1"/>
      <c r="G5" s="1"/>
      <c r="H5" s="1"/>
      <c r="I5" s="1"/>
      <c r="J5" s="1"/>
      <c r="K5" s="1"/>
      <c r="M5" s="20"/>
      <c r="N5" s="20"/>
      <c r="O5" s="20"/>
    </row>
    <row r="6" spans="1:15" ht="20.399999999999999" customHeight="1" x14ac:dyDescent="0.25">
      <c r="A6" s="12" t="s">
        <v>115</v>
      </c>
      <c r="M6" s="18"/>
      <c r="N6" s="18"/>
      <c r="O6" s="18"/>
    </row>
    <row r="7" spans="1:15" ht="20.399999999999999" customHeight="1" x14ac:dyDescent="0.25">
      <c r="A7" s="12" t="s">
        <v>43</v>
      </c>
      <c r="M7" s="18"/>
      <c r="N7" s="18"/>
      <c r="O7" s="18"/>
    </row>
    <row r="8" spans="1:15" ht="20.399999999999999" customHeight="1" x14ac:dyDescent="0.25">
      <c r="A8" s="13" t="s">
        <v>44</v>
      </c>
      <c r="M8" s="18"/>
      <c r="N8" s="18"/>
      <c r="O8" s="18"/>
    </row>
    <row r="9" spans="1:15" ht="20.399999999999999" customHeight="1" x14ac:dyDescent="0.25">
      <c r="A9" s="13" t="s">
        <v>116</v>
      </c>
      <c r="E9" s="8"/>
      <c r="F9" s="8"/>
      <c r="G9" s="8"/>
      <c r="H9" s="8"/>
      <c r="I9" s="8"/>
      <c r="M9" s="18"/>
      <c r="N9" s="18"/>
      <c r="O9" s="18"/>
    </row>
    <row r="10" spans="1:15" ht="20.399999999999999" customHeight="1" x14ac:dyDescent="0.25">
      <c r="A10" s="13" t="s">
        <v>117</v>
      </c>
      <c r="E10" s="8"/>
      <c r="F10" s="8"/>
      <c r="G10" s="8"/>
      <c r="H10" s="8"/>
      <c r="I10" s="8"/>
      <c r="M10" s="18"/>
      <c r="N10" s="18"/>
      <c r="O10" s="18"/>
    </row>
    <row r="11" spans="1:15" ht="20.399999999999999" customHeight="1" x14ac:dyDescent="0.25">
      <c r="A11" s="12" t="s">
        <v>118</v>
      </c>
      <c r="E11" s="8"/>
      <c r="F11" s="8"/>
      <c r="G11" s="8"/>
      <c r="H11" s="8"/>
      <c r="I11" s="8"/>
      <c r="M11" s="18"/>
      <c r="N11" s="18"/>
      <c r="O11" s="18"/>
    </row>
    <row r="12" spans="1:15" ht="20.399999999999999" customHeight="1" thickBot="1" x14ac:dyDescent="0.3">
      <c r="A12" s="56" t="s">
        <v>147</v>
      </c>
      <c r="E12" s="8"/>
      <c r="F12" s="8"/>
      <c r="G12" s="8"/>
      <c r="H12" s="8"/>
      <c r="I12" s="8"/>
      <c r="M12" s="18"/>
      <c r="N12" s="18"/>
      <c r="O12" s="18"/>
    </row>
    <row r="13" spans="1:15" ht="20.399999999999999" customHeight="1" x14ac:dyDescent="0.25">
      <c r="A13" s="14"/>
      <c r="E13" s="8"/>
      <c r="F13" s="8"/>
      <c r="G13" s="8"/>
      <c r="H13" s="8"/>
      <c r="I13" s="8"/>
      <c r="M13" s="18"/>
      <c r="N13" s="18"/>
      <c r="O13" s="18"/>
    </row>
    <row r="14" spans="1:15" ht="20.399999999999999" customHeight="1" x14ac:dyDescent="0.25">
      <c r="A14" s="14"/>
      <c r="E14" s="8"/>
      <c r="F14" s="8"/>
      <c r="G14" s="8"/>
      <c r="H14" s="8"/>
      <c r="I14" s="8"/>
      <c r="M14" s="18"/>
      <c r="N14" s="18"/>
      <c r="O14" s="18"/>
    </row>
    <row r="15" spans="1:15" ht="19.5" customHeight="1" x14ac:dyDescent="0.25">
      <c r="A15" s="14"/>
      <c r="M15" s="18"/>
      <c r="N15" s="18"/>
      <c r="O15" s="18"/>
    </row>
    <row r="16" spans="1:15" ht="19.5" customHeight="1" x14ac:dyDescent="0.25">
      <c r="A16" s="14"/>
      <c r="M16" s="18"/>
      <c r="N16" s="18"/>
      <c r="O16" s="18"/>
    </row>
    <row r="17" spans="1:15" ht="19.5" customHeight="1" x14ac:dyDescent="0.25">
      <c r="A17" s="14"/>
      <c r="M17" s="18"/>
      <c r="N17" s="18"/>
      <c r="O17" s="18"/>
    </row>
    <row r="18" spans="1:15" ht="19.5" customHeight="1" x14ac:dyDescent="0.25">
      <c r="A18" s="14"/>
      <c r="M18" s="18"/>
      <c r="N18" s="18"/>
      <c r="O18" s="18"/>
    </row>
    <row r="19" spans="1:15" ht="19.5" customHeight="1" x14ac:dyDescent="0.25">
      <c r="A19" s="14"/>
      <c r="M19" s="18"/>
      <c r="N19" s="18"/>
      <c r="O19" s="18"/>
    </row>
    <row r="20" spans="1:15" ht="19.5" customHeight="1" x14ac:dyDescent="0.25">
      <c r="D20" s="35"/>
      <c r="E20" s="18"/>
      <c r="F20" s="18"/>
      <c r="G20" s="18"/>
      <c r="H20" s="18"/>
      <c r="I20" s="18"/>
      <c r="M20" s="18"/>
      <c r="N20" s="18"/>
      <c r="O20" s="18"/>
    </row>
    <row r="21" spans="1:15" ht="13.8" x14ac:dyDescent="0.25">
      <c r="D21" s="37"/>
      <c r="E21" s="18"/>
      <c r="F21" s="18"/>
      <c r="G21" s="18"/>
      <c r="H21" s="18"/>
      <c r="I21" s="18"/>
      <c r="M21" s="18"/>
      <c r="N21" s="18"/>
      <c r="O21" s="18"/>
    </row>
    <row r="22" spans="1:15" ht="13.8" x14ac:dyDescent="0.25">
      <c r="D22" s="37"/>
      <c r="E22" s="18"/>
      <c r="F22" s="18"/>
      <c r="G22" s="18"/>
      <c r="H22" s="18"/>
      <c r="I22" s="18"/>
      <c r="M22" s="18"/>
      <c r="N22" s="18"/>
      <c r="O22" s="18"/>
    </row>
    <row r="23" spans="1:15" ht="13.8" x14ac:dyDescent="0.25">
      <c r="D23" s="18"/>
      <c r="E23" s="18"/>
      <c r="F23" s="18"/>
      <c r="G23" s="18"/>
      <c r="H23" s="18"/>
      <c r="I23" s="18"/>
      <c r="M23" s="18"/>
      <c r="N23" s="18"/>
      <c r="O23" s="18"/>
    </row>
    <row r="24" spans="1:15" ht="13.8" x14ac:dyDescent="0.25">
      <c r="M24" s="18"/>
      <c r="N24" s="18"/>
      <c r="O24" s="18"/>
    </row>
    <row r="25" spans="1:15" ht="13.8" x14ac:dyDescent="0.25">
      <c r="M25" s="18"/>
      <c r="N25" s="18"/>
      <c r="O25" s="18"/>
    </row>
    <row r="26" spans="1:15" ht="13.8" x14ac:dyDescent="0.25">
      <c r="M26" s="18"/>
      <c r="N26" s="18"/>
      <c r="O26" s="18"/>
    </row>
    <row r="27" spans="1:15" ht="13.8" x14ac:dyDescent="0.25">
      <c r="M27" s="18"/>
      <c r="N27" s="18"/>
      <c r="O27" s="18"/>
    </row>
    <row r="28" spans="1:15" ht="13.8" x14ac:dyDescent="0.25">
      <c r="M28" s="18"/>
      <c r="N28" s="18"/>
      <c r="O28" s="18"/>
    </row>
    <row r="29" spans="1:15" ht="13.8" x14ac:dyDescent="0.25">
      <c r="M29" s="18"/>
      <c r="N29" s="18"/>
      <c r="O29" s="18"/>
    </row>
    <row r="30" spans="1:15" ht="13.8" x14ac:dyDescent="0.25">
      <c r="M30" s="18"/>
      <c r="N30" s="18"/>
      <c r="O30" s="18"/>
    </row>
    <row r="31" spans="1:15" ht="13.8" x14ac:dyDescent="0.25">
      <c r="M31" s="18"/>
      <c r="N31" s="18"/>
      <c r="O31" s="18"/>
    </row>
    <row r="32" spans="1:15" ht="13.8" x14ac:dyDescent="0.25">
      <c r="M32" s="18"/>
      <c r="N32" s="18"/>
      <c r="O32" s="18"/>
    </row>
    <row r="33" spans="13:15" ht="13.8" x14ac:dyDescent="0.25">
      <c r="M33" s="18"/>
      <c r="N33" s="18"/>
      <c r="O33" s="18"/>
    </row>
    <row r="34" spans="13:15" ht="13.8" x14ac:dyDescent="0.25">
      <c r="M34" s="18"/>
      <c r="N34" s="18"/>
      <c r="O34" s="18"/>
    </row>
    <row r="35" spans="13:15" ht="13.8" x14ac:dyDescent="0.25">
      <c r="M35" s="18"/>
      <c r="N35" s="18"/>
      <c r="O35" s="18"/>
    </row>
    <row r="36" spans="13:15" ht="13.8" x14ac:dyDescent="0.25">
      <c r="M36" s="18"/>
      <c r="N36" s="18"/>
      <c r="O36" s="18"/>
    </row>
    <row r="37" spans="13:15" ht="13.8" x14ac:dyDescent="0.25">
      <c r="M37" s="18"/>
      <c r="N37" s="18"/>
      <c r="O37" s="18"/>
    </row>
    <row r="38" spans="13:15" ht="13.8" x14ac:dyDescent="0.25">
      <c r="M38" s="18"/>
      <c r="N38" s="18"/>
      <c r="O38" s="18"/>
    </row>
    <row r="39" spans="13:15" ht="13.8" x14ac:dyDescent="0.25">
      <c r="M39" s="18"/>
      <c r="N39" s="18"/>
      <c r="O39" s="18"/>
    </row>
    <row r="40" spans="13:15" ht="13.8" x14ac:dyDescent="0.25">
      <c r="M40" s="18"/>
      <c r="N40" s="18"/>
      <c r="O40" s="18"/>
    </row>
    <row r="41" spans="13:15" ht="13.8" x14ac:dyDescent="0.25">
      <c r="M41" s="18"/>
      <c r="N41" s="18"/>
      <c r="O41" s="18"/>
    </row>
    <row r="42" spans="13:15" ht="13.8" x14ac:dyDescent="0.25">
      <c r="M42" s="18"/>
      <c r="N42" s="18"/>
      <c r="O42" s="18"/>
    </row>
    <row r="43" spans="13:15" ht="13.8" x14ac:dyDescent="0.25">
      <c r="M43" s="18"/>
      <c r="N43" s="18"/>
      <c r="O43" s="18"/>
    </row>
    <row r="44" spans="13:15" ht="13.8" x14ac:dyDescent="0.25">
      <c r="M44" s="18"/>
      <c r="N44" s="18"/>
      <c r="O44" s="18"/>
    </row>
    <row r="45" spans="13:15" ht="13.8" x14ac:dyDescent="0.25">
      <c r="M45" s="18"/>
      <c r="N45" s="18"/>
      <c r="O45" s="18"/>
    </row>
    <row r="46" spans="13:15" ht="13.8" x14ac:dyDescent="0.25">
      <c r="M46" s="18"/>
      <c r="N46" s="18"/>
      <c r="O46" s="18"/>
    </row>
    <row r="47" spans="13:15" ht="13.8" x14ac:dyDescent="0.25">
      <c r="M47" s="18"/>
      <c r="N47" s="18"/>
      <c r="O47" s="18"/>
    </row>
    <row r="48" spans="13:15" ht="13.8" x14ac:dyDescent="0.25">
      <c r="M48" s="18"/>
      <c r="N48" s="18"/>
      <c r="O48" s="18"/>
    </row>
    <row r="49" spans="13:15" ht="13.8" x14ac:dyDescent="0.25">
      <c r="M49" s="18"/>
      <c r="N49" s="18"/>
      <c r="O49" s="18"/>
    </row>
    <row r="50" spans="13:15" ht="13.8" x14ac:dyDescent="0.25">
      <c r="M50" s="18"/>
      <c r="N50" s="18"/>
      <c r="O50" s="18"/>
    </row>
    <row r="51" spans="13:15" ht="13.8" x14ac:dyDescent="0.25">
      <c r="M51" s="18"/>
      <c r="N51" s="18"/>
      <c r="O51" s="18"/>
    </row>
    <row r="52" spans="13:15" ht="13.8" x14ac:dyDescent="0.25">
      <c r="M52" s="18"/>
      <c r="N52" s="18"/>
      <c r="O52" s="18"/>
    </row>
    <row r="53" spans="13:15" ht="13.8" x14ac:dyDescent="0.25">
      <c r="M53" s="18"/>
      <c r="N53" s="18"/>
      <c r="O53" s="18"/>
    </row>
    <row r="54" spans="13:15" ht="13.8" x14ac:dyDescent="0.25">
      <c r="M54" s="18"/>
      <c r="N54" s="18"/>
      <c r="O54" s="18"/>
    </row>
    <row r="55" spans="13:15" ht="13.8" x14ac:dyDescent="0.25">
      <c r="M55" s="18"/>
      <c r="N55" s="18"/>
      <c r="O55" s="18"/>
    </row>
    <row r="56" spans="13:15" ht="13.8" x14ac:dyDescent="0.25">
      <c r="M56" s="18"/>
      <c r="N56" s="18"/>
      <c r="O56" s="18"/>
    </row>
    <row r="57" spans="13:15" ht="13.8" x14ac:dyDescent="0.25">
      <c r="M57" s="18"/>
      <c r="N57" s="18"/>
      <c r="O57" s="18"/>
    </row>
    <row r="58" spans="13:15" ht="13.8" x14ac:dyDescent="0.25">
      <c r="M58" s="18"/>
      <c r="N58" s="18"/>
      <c r="O58" s="18"/>
    </row>
    <row r="59" spans="13:15" ht="13.8" x14ac:dyDescent="0.25">
      <c r="M59" s="18"/>
      <c r="N59" s="18"/>
      <c r="O59" s="18"/>
    </row>
    <row r="60" spans="13:15" ht="13.8" x14ac:dyDescent="0.25">
      <c r="M60" s="18"/>
      <c r="N60" s="18"/>
      <c r="O60" s="18"/>
    </row>
    <row r="61" spans="13:15" ht="13.8" x14ac:dyDescent="0.25">
      <c r="M61" s="18"/>
      <c r="N61" s="18"/>
      <c r="O61" s="18"/>
    </row>
    <row r="62" spans="13:15" ht="13.8" x14ac:dyDescent="0.25">
      <c r="M62" s="18"/>
      <c r="N62" s="18"/>
      <c r="O62" s="18"/>
    </row>
    <row r="63" spans="13:15" ht="13.8" x14ac:dyDescent="0.25">
      <c r="M63" s="18"/>
      <c r="N63" s="18"/>
      <c r="O63" s="18"/>
    </row>
    <row r="64" spans="13:15" ht="13.8" x14ac:dyDescent="0.25">
      <c r="M64" s="18"/>
      <c r="N64" s="18"/>
      <c r="O64" s="18"/>
    </row>
    <row r="65" spans="13:15" ht="13.8" x14ac:dyDescent="0.25">
      <c r="M65" s="18"/>
      <c r="N65" s="18"/>
      <c r="O65" s="18"/>
    </row>
    <row r="66" spans="13:15" ht="13.8" x14ac:dyDescent="0.25">
      <c r="M66" s="18"/>
      <c r="N66" s="18"/>
      <c r="O66" s="18"/>
    </row>
    <row r="67" spans="13:15" ht="13.8" x14ac:dyDescent="0.25">
      <c r="M67" s="18"/>
      <c r="N67" s="18"/>
      <c r="O67" s="18"/>
    </row>
    <row r="68" spans="13:15" ht="13.8" x14ac:dyDescent="0.25">
      <c r="M68" s="18"/>
      <c r="N68" s="18"/>
      <c r="O68" s="18"/>
    </row>
    <row r="69" spans="13:15" ht="13.8" x14ac:dyDescent="0.25">
      <c r="M69" s="18"/>
      <c r="N69" s="18"/>
      <c r="O69" s="18"/>
    </row>
    <row r="70" spans="13:15" ht="13.8" x14ac:dyDescent="0.25">
      <c r="M70" s="18"/>
      <c r="N70" s="18"/>
      <c r="O70" s="18"/>
    </row>
    <row r="71" spans="13:15" ht="13.8" x14ac:dyDescent="0.25">
      <c r="M71" s="18"/>
      <c r="N71" s="18"/>
      <c r="O71" s="18"/>
    </row>
    <row r="72" spans="13:15" ht="13.8" x14ac:dyDescent="0.25">
      <c r="M72" s="18"/>
      <c r="N72" s="18"/>
      <c r="O72" s="18"/>
    </row>
    <row r="73" spans="13:15" ht="13.8" x14ac:dyDescent="0.25">
      <c r="M73" s="18"/>
      <c r="N73" s="18"/>
      <c r="O73" s="18"/>
    </row>
    <row r="74" spans="13:15" ht="13.8" x14ac:dyDescent="0.25">
      <c r="M74" s="18"/>
      <c r="N74" s="18"/>
      <c r="O74" s="18"/>
    </row>
    <row r="75" spans="13:15" ht="13.8" x14ac:dyDescent="0.25">
      <c r="M75" s="18"/>
      <c r="N75" s="18"/>
      <c r="O75" s="18"/>
    </row>
    <row r="76" spans="13:15" ht="13.8" x14ac:dyDescent="0.25">
      <c r="M76" s="18"/>
      <c r="N76" s="18"/>
      <c r="O76" s="18"/>
    </row>
    <row r="77" spans="13:15" ht="13.8" x14ac:dyDescent="0.25">
      <c r="M77" s="18"/>
      <c r="N77" s="18"/>
      <c r="O77" s="18"/>
    </row>
    <row r="78" spans="13:15" ht="13.8" x14ac:dyDescent="0.25">
      <c r="M78" s="18"/>
      <c r="N78" s="18"/>
      <c r="O78" s="18"/>
    </row>
    <row r="79" spans="13:15" ht="13.8" x14ac:dyDescent="0.25">
      <c r="M79" s="18"/>
      <c r="N79" s="18"/>
      <c r="O79" s="18"/>
    </row>
    <row r="80" spans="13:15" ht="13.8" x14ac:dyDescent="0.25">
      <c r="M80" s="18"/>
      <c r="N80" s="18"/>
      <c r="O80" s="18"/>
    </row>
    <row r="81" spans="13:15" ht="13.8" x14ac:dyDescent="0.25">
      <c r="M81" s="18"/>
      <c r="N81" s="18"/>
      <c r="O81" s="18"/>
    </row>
    <row r="82" spans="13:15" ht="13.8" x14ac:dyDescent="0.25">
      <c r="M82" s="18"/>
      <c r="N82" s="18"/>
      <c r="O82" s="18"/>
    </row>
    <row r="83" spans="13:15" ht="13.8" x14ac:dyDescent="0.25">
      <c r="M83" s="18"/>
      <c r="N83" s="18"/>
      <c r="O83" s="18"/>
    </row>
    <row r="84" spans="13:15" ht="13.8" x14ac:dyDescent="0.25">
      <c r="M84" s="18"/>
      <c r="N84" s="18"/>
      <c r="O84" s="18"/>
    </row>
    <row r="85" spans="13:15" ht="13.8" x14ac:dyDescent="0.25">
      <c r="M85" s="18"/>
      <c r="N85" s="18"/>
      <c r="O85" s="18"/>
    </row>
    <row r="86" spans="13:15" ht="13.8" x14ac:dyDescent="0.25">
      <c r="M86" s="18"/>
      <c r="N86" s="18"/>
      <c r="O86" s="18"/>
    </row>
    <row r="87" spans="13:15" ht="13.8" x14ac:dyDescent="0.25">
      <c r="M87" s="18"/>
      <c r="N87" s="18"/>
      <c r="O87" s="18"/>
    </row>
    <row r="88" spans="13:15" ht="13.8" x14ac:dyDescent="0.25">
      <c r="M88" s="18"/>
      <c r="N88" s="18"/>
      <c r="O88" s="18"/>
    </row>
    <row r="89" spans="13:15" ht="13.8" x14ac:dyDescent="0.25">
      <c r="M89" s="18"/>
      <c r="N89" s="18"/>
      <c r="O89" s="18"/>
    </row>
    <row r="90" spans="13:15" ht="13.8" x14ac:dyDescent="0.25">
      <c r="M90" s="18"/>
      <c r="N90" s="18"/>
      <c r="O90" s="18"/>
    </row>
    <row r="91" spans="13:15" ht="13.8" x14ac:dyDescent="0.25">
      <c r="M91" s="18"/>
      <c r="N91" s="18"/>
      <c r="O91" s="18"/>
    </row>
    <row r="92" spans="13:15" ht="13.8" x14ac:dyDescent="0.25">
      <c r="M92" s="18"/>
      <c r="N92" s="18"/>
      <c r="O92" s="18"/>
    </row>
    <row r="93" spans="13:15" ht="13.8" x14ac:dyDescent="0.25">
      <c r="M93" s="18"/>
      <c r="N93" s="18"/>
      <c r="O93" s="18"/>
    </row>
    <row r="94" spans="13:15" ht="13.8" x14ac:dyDescent="0.25">
      <c r="M94" s="18"/>
      <c r="N94" s="18"/>
      <c r="O94" s="18"/>
    </row>
    <row r="95" spans="13:15" ht="13.8" x14ac:dyDescent="0.25">
      <c r="M95" s="18"/>
      <c r="N95" s="18"/>
      <c r="O95" s="18"/>
    </row>
    <row r="96" spans="13:15" ht="13.8" x14ac:dyDescent="0.25">
      <c r="M96" s="18"/>
      <c r="N96" s="18"/>
      <c r="O96" s="18"/>
    </row>
    <row r="97" spans="13:15" ht="13.8" x14ac:dyDescent="0.25">
      <c r="M97" s="18"/>
      <c r="N97" s="18"/>
      <c r="O97" s="18"/>
    </row>
    <row r="98" spans="13:15" ht="13.8" x14ac:dyDescent="0.25">
      <c r="M98" s="18"/>
      <c r="N98" s="18"/>
      <c r="O98" s="18"/>
    </row>
    <row r="99" spans="13:15" ht="13.8" x14ac:dyDescent="0.25">
      <c r="M99" s="18"/>
      <c r="N99" s="18"/>
      <c r="O99" s="18"/>
    </row>
    <row r="100" spans="13:15" ht="13.8" x14ac:dyDescent="0.25">
      <c r="M100" s="18"/>
      <c r="N100" s="18"/>
      <c r="O100" s="18"/>
    </row>
    <row r="101" spans="13:15" ht="13.8" x14ac:dyDescent="0.25">
      <c r="M101" s="18"/>
      <c r="N101" s="18"/>
      <c r="O101" s="18"/>
    </row>
    <row r="102" spans="13:15" ht="13.8" x14ac:dyDescent="0.25">
      <c r="M102" s="18"/>
      <c r="N102" s="18"/>
      <c r="O102" s="18"/>
    </row>
    <row r="103" spans="13:15" ht="13.8" x14ac:dyDescent="0.25">
      <c r="M103" s="18"/>
      <c r="N103" s="18"/>
      <c r="O103" s="18"/>
    </row>
    <row r="104" spans="13:15" ht="13.8" x14ac:dyDescent="0.25">
      <c r="M104" s="18"/>
      <c r="N104" s="18"/>
      <c r="O104" s="18"/>
    </row>
    <row r="105" spans="13:15" ht="13.8" x14ac:dyDescent="0.25">
      <c r="M105" s="18"/>
      <c r="N105" s="18"/>
      <c r="O105" s="18"/>
    </row>
    <row r="106" spans="13:15" ht="13.8" x14ac:dyDescent="0.25">
      <c r="M106" s="18"/>
      <c r="N106" s="18"/>
      <c r="O106" s="18"/>
    </row>
    <row r="107" spans="13:15" ht="13.8" x14ac:dyDescent="0.25">
      <c r="M107" s="18"/>
      <c r="N107" s="18"/>
      <c r="O107" s="18"/>
    </row>
    <row r="108" spans="13:15" ht="13.8" x14ac:dyDescent="0.25">
      <c r="M108" s="18"/>
      <c r="N108" s="18"/>
      <c r="O108" s="18"/>
    </row>
    <row r="109" spans="13:15" ht="13.8" x14ac:dyDescent="0.25">
      <c r="M109" s="18"/>
      <c r="N109" s="18"/>
      <c r="O109" s="18"/>
    </row>
    <row r="110" spans="13:15" ht="13.8" x14ac:dyDescent="0.25">
      <c r="M110" s="18"/>
      <c r="N110" s="18"/>
      <c r="O110" s="18"/>
    </row>
    <row r="111" spans="13:15" ht="13.8" x14ac:dyDescent="0.25">
      <c r="M111" s="18"/>
      <c r="N111" s="18"/>
      <c r="O111" s="18"/>
    </row>
    <row r="112" spans="13:15" ht="13.8" x14ac:dyDescent="0.25">
      <c r="M112" s="18"/>
      <c r="N112" s="18"/>
      <c r="O112" s="18"/>
    </row>
    <row r="113" spans="13:15" ht="13.8" x14ac:dyDescent="0.25">
      <c r="M113" s="18"/>
      <c r="N113" s="18"/>
      <c r="O113" s="18"/>
    </row>
    <row r="114" spans="13:15" ht="13.8" x14ac:dyDescent="0.25">
      <c r="M114" s="18"/>
      <c r="N114" s="18"/>
      <c r="O114" s="18"/>
    </row>
    <row r="115" spans="13:15" ht="13.8" x14ac:dyDescent="0.25">
      <c r="M115" s="18"/>
      <c r="N115" s="18"/>
      <c r="O115" s="18"/>
    </row>
    <row r="116" spans="13:15" ht="13.8" x14ac:dyDescent="0.25">
      <c r="M116" s="18"/>
      <c r="N116" s="18"/>
      <c r="O116" s="18"/>
    </row>
    <row r="117" spans="13:15" ht="13.8" x14ac:dyDescent="0.25">
      <c r="M117" s="18"/>
      <c r="N117" s="18"/>
      <c r="O117" s="18"/>
    </row>
    <row r="118" spans="13:15" ht="13.8" x14ac:dyDescent="0.25">
      <c r="M118" s="18"/>
      <c r="N118" s="18"/>
      <c r="O118" s="18"/>
    </row>
    <row r="119" spans="13:15" ht="13.8" x14ac:dyDescent="0.25">
      <c r="M119" s="18"/>
      <c r="N119" s="18"/>
      <c r="O119" s="18"/>
    </row>
    <row r="120" spans="13:15" ht="13.8" x14ac:dyDescent="0.25">
      <c r="M120" s="18"/>
      <c r="N120" s="18"/>
      <c r="O120" s="18"/>
    </row>
    <row r="121" spans="13:15" ht="13.8" x14ac:dyDescent="0.25">
      <c r="M121" s="18"/>
      <c r="N121" s="18"/>
      <c r="O121" s="18"/>
    </row>
    <row r="122" spans="13:15" ht="13.8" x14ac:dyDescent="0.25">
      <c r="M122" s="18"/>
      <c r="N122" s="18"/>
      <c r="O122" s="18"/>
    </row>
    <row r="123" spans="13:15" ht="13.8" x14ac:dyDescent="0.25">
      <c r="M123" s="18"/>
      <c r="N123" s="18"/>
      <c r="O123" s="18"/>
    </row>
    <row r="124" spans="13:15" ht="13.8" x14ac:dyDescent="0.25">
      <c r="M124" s="18"/>
      <c r="N124" s="18"/>
      <c r="O124" s="18"/>
    </row>
    <row r="125" spans="13:15" ht="13.8" x14ac:dyDescent="0.25">
      <c r="M125" s="18"/>
      <c r="N125" s="18"/>
      <c r="O125" s="18"/>
    </row>
    <row r="126" spans="13:15" ht="13.8" x14ac:dyDescent="0.25">
      <c r="M126" s="18"/>
      <c r="N126" s="18"/>
      <c r="O126" s="18"/>
    </row>
    <row r="127" spans="13:15" ht="13.8" x14ac:dyDescent="0.25">
      <c r="M127" s="18"/>
      <c r="N127" s="18"/>
      <c r="O127" s="18"/>
    </row>
    <row r="128" spans="13:15" ht="13.8" x14ac:dyDescent="0.25">
      <c r="M128" s="18"/>
      <c r="N128" s="18"/>
      <c r="O128" s="18"/>
    </row>
    <row r="129" spans="13:15" ht="13.8" x14ac:dyDescent="0.25">
      <c r="M129" s="18"/>
      <c r="N129" s="18"/>
      <c r="O129" s="18"/>
    </row>
    <row r="130" spans="13:15" ht="13.8" x14ac:dyDescent="0.25">
      <c r="M130" s="18"/>
      <c r="N130" s="18"/>
      <c r="O130" s="18"/>
    </row>
    <row r="131" spans="13:15" ht="13.8" x14ac:dyDescent="0.25">
      <c r="M131" s="18"/>
      <c r="N131" s="18"/>
      <c r="O131" s="18"/>
    </row>
    <row r="132" spans="13:15" ht="13.8" x14ac:dyDescent="0.25">
      <c r="M132" s="18"/>
      <c r="N132" s="18"/>
      <c r="O132" s="18"/>
    </row>
    <row r="133" spans="13:15" ht="13.8" x14ac:dyDescent="0.25">
      <c r="M133" s="18"/>
      <c r="N133" s="18"/>
      <c r="O133" s="18"/>
    </row>
    <row r="134" spans="13:15" ht="13.8" x14ac:dyDescent="0.25">
      <c r="M134" s="18"/>
      <c r="N134" s="18"/>
      <c r="O134" s="18"/>
    </row>
    <row r="135" spans="13:15" ht="13.8" x14ac:dyDescent="0.25">
      <c r="M135" s="18"/>
      <c r="N135" s="18"/>
      <c r="O135" s="18"/>
    </row>
    <row r="136" spans="13:15" ht="13.8" x14ac:dyDescent="0.25">
      <c r="M136" s="18"/>
      <c r="N136" s="18"/>
      <c r="O136" s="18"/>
    </row>
    <row r="137" spans="13:15" ht="13.8" x14ac:dyDescent="0.25">
      <c r="M137" s="18"/>
      <c r="N137" s="18"/>
      <c r="O137" s="18"/>
    </row>
    <row r="138" spans="13:15" ht="13.8" x14ac:dyDescent="0.25">
      <c r="M138" s="18"/>
      <c r="N138" s="18"/>
      <c r="O138" s="18"/>
    </row>
    <row r="139" spans="13:15" ht="13.8" x14ac:dyDescent="0.25">
      <c r="M139" s="18"/>
      <c r="N139" s="18"/>
      <c r="O139" s="18"/>
    </row>
    <row r="140" spans="13:15" ht="13.8" x14ac:dyDescent="0.25">
      <c r="M140" s="18"/>
      <c r="N140" s="18"/>
      <c r="O140" s="18"/>
    </row>
    <row r="141" spans="13:15" ht="13.8" x14ac:dyDescent="0.25">
      <c r="M141" s="18"/>
      <c r="N141" s="18"/>
      <c r="O141" s="18"/>
    </row>
    <row r="142" spans="13:15" ht="13.8" x14ac:dyDescent="0.25">
      <c r="M142" s="18"/>
      <c r="N142" s="18"/>
      <c r="O142" s="18"/>
    </row>
    <row r="143" spans="13:15" ht="13.8" x14ac:dyDescent="0.25">
      <c r="M143" s="18"/>
      <c r="N143" s="18"/>
      <c r="O143" s="18"/>
    </row>
    <row r="144" spans="13:15" ht="13.8" x14ac:dyDescent="0.25">
      <c r="M144" s="18"/>
      <c r="N144" s="18"/>
      <c r="O144" s="18"/>
    </row>
    <row r="145" spans="13:15" ht="13.8" x14ac:dyDescent="0.25">
      <c r="M145" s="18"/>
      <c r="N145" s="18"/>
      <c r="O145" s="18"/>
    </row>
    <row r="146" spans="13:15" ht="13.8" x14ac:dyDescent="0.25">
      <c r="M146" s="18"/>
      <c r="N146" s="18"/>
      <c r="O146" s="18"/>
    </row>
    <row r="147" spans="13:15" ht="13.8" x14ac:dyDescent="0.25">
      <c r="M147" s="18"/>
      <c r="N147" s="18"/>
      <c r="O147" s="18"/>
    </row>
    <row r="148" spans="13:15" ht="13.8" x14ac:dyDescent="0.25">
      <c r="M148" s="18"/>
      <c r="N148" s="18"/>
      <c r="O148" s="18"/>
    </row>
    <row r="149" spans="13:15" ht="13.8" x14ac:dyDescent="0.25">
      <c r="M149" s="18"/>
      <c r="N149" s="18"/>
      <c r="O149" s="18"/>
    </row>
    <row r="150" spans="13:15" ht="13.8" x14ac:dyDescent="0.25">
      <c r="M150" s="18"/>
      <c r="N150" s="18"/>
      <c r="O150" s="18"/>
    </row>
    <row r="151" spans="13:15" ht="13.8" x14ac:dyDescent="0.25">
      <c r="M151" s="18"/>
      <c r="N151" s="18"/>
      <c r="O151" s="18"/>
    </row>
    <row r="152" spans="13:15" ht="13.8" x14ac:dyDescent="0.25">
      <c r="M152" s="18"/>
      <c r="N152" s="18"/>
      <c r="O152" s="18"/>
    </row>
    <row r="153" spans="13:15" ht="13.8" x14ac:dyDescent="0.25">
      <c r="M153" s="18"/>
      <c r="N153" s="18"/>
      <c r="O153" s="18"/>
    </row>
    <row r="154" spans="13:15" ht="13.8" x14ac:dyDescent="0.25">
      <c r="M154" s="18"/>
      <c r="N154" s="18"/>
      <c r="O154" s="18"/>
    </row>
    <row r="155" spans="13:15" ht="13.8" x14ac:dyDescent="0.25">
      <c r="M155" s="18"/>
      <c r="N155" s="18"/>
      <c r="O155" s="18"/>
    </row>
    <row r="156" spans="13:15" ht="13.8" x14ac:dyDescent="0.25">
      <c r="M156" s="18"/>
      <c r="N156" s="18"/>
      <c r="O156" s="18"/>
    </row>
    <row r="157" spans="13:15" ht="13.8" x14ac:dyDescent="0.25">
      <c r="M157" s="18"/>
      <c r="N157" s="18"/>
      <c r="O157" s="18"/>
    </row>
    <row r="158" spans="13:15" ht="13.8" x14ac:dyDescent="0.25">
      <c r="M158" s="18"/>
      <c r="N158" s="18"/>
      <c r="O158" s="18"/>
    </row>
    <row r="159" spans="13:15" ht="13.8" x14ac:dyDescent="0.25">
      <c r="M159" s="18"/>
      <c r="N159" s="18"/>
      <c r="O159" s="18"/>
    </row>
    <row r="160" spans="13:15" ht="13.8" x14ac:dyDescent="0.25">
      <c r="M160" s="18"/>
      <c r="N160" s="18"/>
      <c r="O160" s="18"/>
    </row>
    <row r="161" spans="13:15" ht="13.8" x14ac:dyDescent="0.25">
      <c r="M161" s="18"/>
      <c r="N161" s="18"/>
      <c r="O161" s="18"/>
    </row>
    <row r="162" spans="13:15" ht="13.8" x14ac:dyDescent="0.25">
      <c r="M162" s="18"/>
      <c r="N162" s="18"/>
      <c r="O162" s="18"/>
    </row>
    <row r="163" spans="13:15" ht="13.8" x14ac:dyDescent="0.25">
      <c r="M163" s="18"/>
      <c r="N163" s="18"/>
      <c r="O163" s="18"/>
    </row>
    <row r="164" spans="13:15" ht="13.8" x14ac:dyDescent="0.25">
      <c r="M164" s="18"/>
      <c r="N164" s="18"/>
      <c r="O164" s="18"/>
    </row>
    <row r="165" spans="13:15" ht="13.8" x14ac:dyDescent="0.25">
      <c r="M165" s="18"/>
      <c r="N165" s="18"/>
      <c r="O165" s="18"/>
    </row>
    <row r="166" spans="13:15" ht="13.8" x14ac:dyDescent="0.25">
      <c r="M166" s="18"/>
      <c r="N166" s="18"/>
      <c r="O166" s="18"/>
    </row>
    <row r="167" spans="13:15" ht="13.8" x14ac:dyDescent="0.25">
      <c r="M167" s="18"/>
      <c r="N167" s="18"/>
      <c r="O167" s="18"/>
    </row>
    <row r="168" spans="13:15" ht="13.8" x14ac:dyDescent="0.25">
      <c r="M168" s="18"/>
      <c r="N168" s="18"/>
      <c r="O168" s="18"/>
    </row>
    <row r="169" spans="13:15" ht="13.8" x14ac:dyDescent="0.25">
      <c r="M169" s="18"/>
      <c r="N169" s="18"/>
      <c r="O169" s="18"/>
    </row>
    <row r="170" spans="13:15" ht="13.8" x14ac:dyDescent="0.25">
      <c r="M170" s="18"/>
      <c r="N170" s="18"/>
      <c r="O170" s="18"/>
    </row>
    <row r="171" spans="13:15" ht="13.8" x14ac:dyDescent="0.25">
      <c r="M171" s="18"/>
      <c r="N171" s="18"/>
      <c r="O171" s="18"/>
    </row>
    <row r="172" spans="13:15" ht="13.8" x14ac:dyDescent="0.25">
      <c r="M172" s="18"/>
      <c r="N172" s="18"/>
      <c r="O172" s="18"/>
    </row>
    <row r="173" spans="13:15" ht="13.8" x14ac:dyDescent="0.25">
      <c r="M173" s="18"/>
      <c r="N173" s="18"/>
      <c r="O173" s="18"/>
    </row>
    <row r="174" spans="13:15" ht="13.8" x14ac:dyDescent="0.25">
      <c r="M174" s="18"/>
      <c r="N174" s="18"/>
      <c r="O174" s="18"/>
    </row>
    <row r="175" spans="13:15" ht="13.8" x14ac:dyDescent="0.25">
      <c r="M175" s="18"/>
      <c r="N175" s="18"/>
      <c r="O175" s="18"/>
    </row>
    <row r="176" spans="13:15" ht="13.8" x14ac:dyDescent="0.25">
      <c r="M176" s="18"/>
      <c r="N176" s="18"/>
      <c r="O176" s="18"/>
    </row>
    <row r="177" spans="13:15" ht="13.8" x14ac:dyDescent="0.25">
      <c r="M177" s="18"/>
      <c r="N177" s="18"/>
      <c r="O177" s="18"/>
    </row>
    <row r="178" spans="13:15" ht="13.8" x14ac:dyDescent="0.25">
      <c r="M178" s="18"/>
      <c r="N178" s="18"/>
      <c r="O178" s="18"/>
    </row>
    <row r="179" spans="13:15" ht="13.8" x14ac:dyDescent="0.25">
      <c r="M179" s="18"/>
      <c r="N179" s="18"/>
      <c r="O179" s="18"/>
    </row>
    <row r="180" spans="13:15" ht="13.8" x14ac:dyDescent="0.25">
      <c r="M180" s="18"/>
      <c r="N180" s="18"/>
      <c r="O180" s="18"/>
    </row>
    <row r="181" spans="13:15" ht="13.8" x14ac:dyDescent="0.25">
      <c r="M181" s="18"/>
      <c r="N181" s="18"/>
      <c r="O181" s="18"/>
    </row>
    <row r="182" spans="13:15" ht="13.8" x14ac:dyDescent="0.25">
      <c r="M182" s="18"/>
      <c r="N182" s="18"/>
      <c r="O182" s="18"/>
    </row>
    <row r="183" spans="13:15" ht="13.8" x14ac:dyDescent="0.25">
      <c r="M183" s="18"/>
      <c r="N183" s="18"/>
      <c r="O183" s="18"/>
    </row>
    <row r="184" spans="13:15" ht="13.8" x14ac:dyDescent="0.25">
      <c r="M184" s="18"/>
      <c r="N184" s="18"/>
      <c r="O184" s="18"/>
    </row>
    <row r="185" spans="13:15" ht="13.8" x14ac:dyDescent="0.25">
      <c r="M185" s="18"/>
      <c r="N185" s="18"/>
      <c r="O185" s="18"/>
    </row>
    <row r="186" spans="13:15" ht="13.8" x14ac:dyDescent="0.25">
      <c r="M186" s="18"/>
      <c r="N186" s="18"/>
      <c r="O186" s="18"/>
    </row>
    <row r="187" spans="13:15" ht="13.8" x14ac:dyDescent="0.25">
      <c r="M187" s="18"/>
      <c r="N187" s="18"/>
      <c r="O187" s="18"/>
    </row>
    <row r="188" spans="13:15" ht="13.8" x14ac:dyDescent="0.25">
      <c r="M188" s="18"/>
      <c r="N188" s="18"/>
      <c r="O188" s="18"/>
    </row>
    <row r="189" spans="13:15" ht="13.8" x14ac:dyDescent="0.25">
      <c r="M189" s="18"/>
      <c r="N189" s="18"/>
      <c r="O189" s="18"/>
    </row>
    <row r="190" spans="13:15" ht="13.8" x14ac:dyDescent="0.25">
      <c r="M190" s="18"/>
      <c r="N190" s="18"/>
      <c r="O190" s="18"/>
    </row>
    <row r="191" spans="13:15" ht="13.8" x14ac:dyDescent="0.25">
      <c r="M191" s="18"/>
      <c r="N191" s="18"/>
      <c r="O191" s="18"/>
    </row>
    <row r="192" spans="13:15" ht="13.8" x14ac:dyDescent="0.25">
      <c r="M192" s="18"/>
      <c r="N192" s="18"/>
      <c r="O192" s="18"/>
    </row>
    <row r="193" spans="13:15" ht="13.8" x14ac:dyDescent="0.25">
      <c r="M193" s="18"/>
      <c r="N193" s="18"/>
      <c r="O193" s="18"/>
    </row>
    <row r="194" spans="13:15" ht="13.8" x14ac:dyDescent="0.25">
      <c r="M194" s="18"/>
      <c r="N194" s="18"/>
      <c r="O194" s="18"/>
    </row>
    <row r="195" spans="13:15" ht="13.8" x14ac:dyDescent="0.25">
      <c r="M195" s="18"/>
      <c r="N195" s="18"/>
      <c r="O195" s="18"/>
    </row>
    <row r="196" spans="13:15" ht="13.8" x14ac:dyDescent="0.25">
      <c r="M196" s="18"/>
      <c r="N196" s="18"/>
      <c r="O196" s="18"/>
    </row>
    <row r="197" spans="13:15" ht="13.8" x14ac:dyDescent="0.25">
      <c r="M197" s="18"/>
      <c r="N197" s="18"/>
      <c r="O197" s="18"/>
    </row>
    <row r="198" spans="13:15" ht="13.8" x14ac:dyDescent="0.25">
      <c r="M198" s="18"/>
      <c r="N198" s="18"/>
      <c r="O198" s="18"/>
    </row>
    <row r="199" spans="13:15" ht="13.8" x14ac:dyDescent="0.25">
      <c r="M199" s="18"/>
      <c r="N199" s="18"/>
      <c r="O199" s="18"/>
    </row>
    <row r="200" spans="13:15" ht="13.8" x14ac:dyDescent="0.25">
      <c r="M200" s="18"/>
      <c r="N200" s="18"/>
      <c r="O200" s="18"/>
    </row>
    <row r="201" spans="13:15" ht="13.8" x14ac:dyDescent="0.25">
      <c r="M201" s="18"/>
      <c r="N201" s="18"/>
      <c r="O201" s="18"/>
    </row>
    <row r="202" spans="13:15" ht="13.8" x14ac:dyDescent="0.25">
      <c r="M202" s="18"/>
      <c r="N202" s="18"/>
      <c r="O202" s="18"/>
    </row>
    <row r="203" spans="13:15" ht="13.8" x14ac:dyDescent="0.25">
      <c r="M203" s="18"/>
      <c r="N203" s="18"/>
      <c r="O203" s="18"/>
    </row>
    <row r="204" spans="13:15" ht="13.8" x14ac:dyDescent="0.25">
      <c r="M204" s="18"/>
      <c r="N204" s="18"/>
      <c r="O204" s="18"/>
    </row>
    <row r="205" spans="13:15" ht="13.8" x14ac:dyDescent="0.25">
      <c r="M205" s="18"/>
      <c r="N205" s="18"/>
      <c r="O205" s="18"/>
    </row>
    <row r="206" spans="13:15" ht="13.8" x14ac:dyDescent="0.25">
      <c r="M206" s="18"/>
      <c r="N206" s="18"/>
      <c r="O206" s="18"/>
    </row>
    <row r="207" spans="13:15" ht="13.8" x14ac:dyDescent="0.25">
      <c r="M207" s="18"/>
      <c r="N207" s="18"/>
      <c r="O207" s="18"/>
    </row>
    <row r="208" spans="13:15" ht="13.8" x14ac:dyDescent="0.25">
      <c r="M208" s="18"/>
      <c r="N208" s="18"/>
      <c r="O208" s="18"/>
    </row>
    <row r="209" spans="13:15" ht="13.8" x14ac:dyDescent="0.25">
      <c r="M209" s="18"/>
      <c r="N209" s="18"/>
      <c r="O209" s="18"/>
    </row>
    <row r="210" spans="13:15" ht="13.8" x14ac:dyDescent="0.25">
      <c r="M210" s="18"/>
      <c r="N210" s="18"/>
      <c r="O210" s="18"/>
    </row>
    <row r="211" spans="13:15" ht="13.8" x14ac:dyDescent="0.25">
      <c r="M211" s="18"/>
      <c r="N211" s="18"/>
      <c r="O211" s="18"/>
    </row>
    <row r="212" spans="13:15" ht="13.8" x14ac:dyDescent="0.25">
      <c r="M212" s="18"/>
      <c r="N212" s="18"/>
      <c r="O212" s="18"/>
    </row>
    <row r="213" spans="13:15" ht="13.8" x14ac:dyDescent="0.25">
      <c r="M213" s="18"/>
      <c r="N213" s="18"/>
      <c r="O213" s="18"/>
    </row>
    <row r="214" spans="13:15" ht="13.8" x14ac:dyDescent="0.25">
      <c r="M214" s="18"/>
      <c r="N214" s="18"/>
      <c r="O214" s="18"/>
    </row>
    <row r="215" spans="13:15" ht="13.8" x14ac:dyDescent="0.25">
      <c r="M215" s="18"/>
      <c r="N215" s="18"/>
      <c r="O215" s="18"/>
    </row>
    <row r="216" spans="13:15" ht="13.8" x14ac:dyDescent="0.25">
      <c r="M216" s="18"/>
      <c r="N216" s="18"/>
      <c r="O216" s="18"/>
    </row>
    <row r="217" spans="13:15" ht="13.8" x14ac:dyDescent="0.25">
      <c r="M217" s="18"/>
      <c r="N217" s="18"/>
      <c r="O217" s="18"/>
    </row>
    <row r="218" spans="13:15" ht="13.8" x14ac:dyDescent="0.25">
      <c r="M218" s="18"/>
      <c r="N218" s="18"/>
      <c r="O218" s="18"/>
    </row>
    <row r="219" spans="13:15" ht="13.8" x14ac:dyDescent="0.25">
      <c r="M219" s="18"/>
      <c r="N219" s="18"/>
      <c r="O219" s="18"/>
    </row>
    <row r="220" spans="13:15" ht="13.8" x14ac:dyDescent="0.25">
      <c r="M220" s="18"/>
      <c r="N220" s="18"/>
      <c r="O220" s="18"/>
    </row>
    <row r="221" spans="13:15" ht="13.8" x14ac:dyDescent="0.25">
      <c r="M221" s="18"/>
      <c r="N221" s="18"/>
      <c r="O221" s="18"/>
    </row>
    <row r="222" spans="13:15" ht="13.8" x14ac:dyDescent="0.25">
      <c r="M222" s="18"/>
      <c r="N222" s="18"/>
      <c r="O222" s="18"/>
    </row>
    <row r="223" spans="13:15" ht="13.8" x14ac:dyDescent="0.25">
      <c r="M223" s="18"/>
      <c r="N223" s="18"/>
      <c r="O223" s="18"/>
    </row>
    <row r="224" spans="13:15" ht="13.8" x14ac:dyDescent="0.25">
      <c r="M224" s="18"/>
      <c r="N224" s="18"/>
      <c r="O224" s="18"/>
    </row>
    <row r="225" spans="13:15" ht="13.8" x14ac:dyDescent="0.25">
      <c r="M225" s="18"/>
      <c r="N225" s="18"/>
      <c r="O225" s="18"/>
    </row>
    <row r="226" spans="13:15" ht="13.8" x14ac:dyDescent="0.25">
      <c r="M226" s="18"/>
      <c r="N226" s="18"/>
      <c r="O226" s="18"/>
    </row>
    <row r="227" spans="13:15" ht="13.8" x14ac:dyDescent="0.25">
      <c r="M227" s="18"/>
      <c r="N227" s="18"/>
      <c r="O227" s="18"/>
    </row>
    <row r="228" spans="13:15" ht="13.8" x14ac:dyDescent="0.25">
      <c r="M228" s="18"/>
      <c r="N228" s="18"/>
      <c r="O228" s="18"/>
    </row>
    <row r="229" spans="13:15" ht="13.8" x14ac:dyDescent="0.25">
      <c r="M229" s="18"/>
      <c r="N229" s="18"/>
      <c r="O229" s="18"/>
    </row>
    <row r="230" spans="13:15" ht="13.8" x14ac:dyDescent="0.25">
      <c r="M230" s="18"/>
      <c r="N230" s="18"/>
      <c r="O230" s="18"/>
    </row>
    <row r="231" spans="13:15" ht="13.8" x14ac:dyDescent="0.25">
      <c r="M231" s="18"/>
      <c r="N231" s="18"/>
      <c r="O231" s="18"/>
    </row>
    <row r="232" spans="13:15" ht="13.8" x14ac:dyDescent="0.25">
      <c r="M232" s="18"/>
      <c r="N232" s="18"/>
      <c r="O232" s="18"/>
    </row>
    <row r="233" spans="13:15" ht="13.8" x14ac:dyDescent="0.25">
      <c r="M233" s="18"/>
      <c r="N233" s="18"/>
      <c r="O233" s="18"/>
    </row>
    <row r="234" spans="13:15" ht="13.8" x14ac:dyDescent="0.25">
      <c r="M234" s="18"/>
      <c r="N234" s="18"/>
      <c r="O234" s="18"/>
    </row>
    <row r="235" spans="13:15" ht="13.8" x14ac:dyDescent="0.25">
      <c r="M235" s="18"/>
      <c r="N235" s="18"/>
      <c r="O235" s="18"/>
    </row>
    <row r="236" spans="13:15" ht="13.8" x14ac:dyDescent="0.25">
      <c r="M236" s="18"/>
      <c r="N236" s="18"/>
      <c r="O236" s="18"/>
    </row>
    <row r="237" spans="13:15" ht="13.8" x14ac:dyDescent="0.25">
      <c r="M237" s="18"/>
      <c r="N237" s="18"/>
      <c r="O237" s="18"/>
    </row>
    <row r="238" spans="13:15" ht="13.8" x14ac:dyDescent="0.25">
      <c r="M238" s="18"/>
      <c r="N238" s="18"/>
      <c r="O238" s="18"/>
    </row>
    <row r="239" spans="13:15" ht="13.8" x14ac:dyDescent="0.25">
      <c r="M239" s="18"/>
      <c r="N239" s="18"/>
      <c r="O239" s="18"/>
    </row>
    <row r="240" spans="13:15" ht="13.8" x14ac:dyDescent="0.25">
      <c r="M240" s="18"/>
      <c r="N240" s="18"/>
      <c r="O240" s="18"/>
    </row>
    <row r="241" spans="13:15" ht="13.8" x14ac:dyDescent="0.25">
      <c r="M241" s="18"/>
      <c r="N241" s="18"/>
      <c r="O241" s="18"/>
    </row>
    <row r="242" spans="13:15" ht="13.8" x14ac:dyDescent="0.25">
      <c r="M242" s="18"/>
      <c r="N242" s="18"/>
      <c r="O242" s="18"/>
    </row>
    <row r="243" spans="13:15" ht="13.8" x14ac:dyDescent="0.25">
      <c r="M243" s="18"/>
      <c r="N243" s="18"/>
      <c r="O243" s="18"/>
    </row>
    <row r="244" spans="13:15" ht="13.8" x14ac:dyDescent="0.25">
      <c r="M244" s="18"/>
      <c r="N244" s="18"/>
      <c r="O244" s="18"/>
    </row>
    <row r="245" spans="13:15" ht="13.8" x14ac:dyDescent="0.25">
      <c r="M245" s="18"/>
      <c r="N245" s="18"/>
      <c r="O245" s="18"/>
    </row>
    <row r="246" spans="13:15" ht="13.8" x14ac:dyDescent="0.25">
      <c r="M246" s="18"/>
      <c r="N246" s="18"/>
      <c r="O246" s="18"/>
    </row>
    <row r="247" spans="13:15" ht="13.8" x14ac:dyDescent="0.25">
      <c r="M247" s="18"/>
      <c r="N247" s="18"/>
      <c r="O247" s="18"/>
    </row>
    <row r="248" spans="13:15" ht="13.8" x14ac:dyDescent="0.25">
      <c r="M248" s="18"/>
      <c r="N248" s="18"/>
      <c r="O248" s="18"/>
    </row>
    <row r="249" spans="13:15" ht="13.8" x14ac:dyDescent="0.25">
      <c r="M249" s="18"/>
      <c r="N249" s="18"/>
      <c r="O249" s="18"/>
    </row>
    <row r="250" spans="13:15" ht="13.8" x14ac:dyDescent="0.25">
      <c r="M250" s="18"/>
      <c r="N250" s="18"/>
      <c r="O250" s="18"/>
    </row>
    <row r="251" spans="13:15" ht="13.8" x14ac:dyDescent="0.25">
      <c r="M251" s="18"/>
      <c r="N251" s="18"/>
      <c r="O251" s="18"/>
    </row>
    <row r="252" spans="13:15" ht="13.8" x14ac:dyDescent="0.25">
      <c r="M252" s="18"/>
      <c r="N252" s="18"/>
      <c r="O252" s="18"/>
    </row>
    <row r="253" spans="13:15" ht="13.8" x14ac:dyDescent="0.25">
      <c r="M253" s="18"/>
      <c r="N253" s="18"/>
      <c r="O253" s="18"/>
    </row>
    <row r="254" spans="13:15" ht="13.8" x14ac:dyDescent="0.25">
      <c r="M254" s="18"/>
      <c r="N254" s="18"/>
      <c r="O254" s="18"/>
    </row>
    <row r="255" spans="13:15" ht="13.8" x14ac:dyDescent="0.25">
      <c r="M255" s="18"/>
      <c r="N255" s="18"/>
      <c r="O255" s="18"/>
    </row>
    <row r="256" spans="13:15" ht="13.8" x14ac:dyDescent="0.25">
      <c r="M256" s="18"/>
      <c r="N256" s="18"/>
      <c r="O256" s="18"/>
    </row>
    <row r="257" spans="13:15" ht="13.8" x14ac:dyDescent="0.25">
      <c r="M257" s="18"/>
      <c r="N257" s="18"/>
      <c r="O257" s="18"/>
    </row>
    <row r="258" spans="13:15" ht="13.8" x14ac:dyDescent="0.25">
      <c r="M258" s="18"/>
      <c r="N258" s="18"/>
      <c r="O258" s="18"/>
    </row>
    <row r="259" spans="13:15" ht="13.8" x14ac:dyDescent="0.25">
      <c r="M259" s="18"/>
      <c r="N259" s="18"/>
      <c r="O259" s="18"/>
    </row>
    <row r="260" spans="13:15" ht="13.8" x14ac:dyDescent="0.25">
      <c r="M260" s="18"/>
      <c r="N260" s="18"/>
      <c r="O260" s="18"/>
    </row>
    <row r="261" spans="13:15" ht="13.8" x14ac:dyDescent="0.25">
      <c r="M261" s="18"/>
      <c r="N261" s="18"/>
      <c r="O261" s="18"/>
    </row>
    <row r="262" spans="13:15" ht="13.8" x14ac:dyDescent="0.25">
      <c r="M262" s="18"/>
      <c r="N262" s="18"/>
      <c r="O262" s="18"/>
    </row>
    <row r="263" spans="13:15" ht="13.8" x14ac:dyDescent="0.25">
      <c r="M263" s="18"/>
      <c r="N263" s="18"/>
      <c r="O263" s="18"/>
    </row>
    <row r="264" spans="13:15" ht="13.8" x14ac:dyDescent="0.25">
      <c r="M264" s="18"/>
      <c r="N264" s="18"/>
      <c r="O264" s="18"/>
    </row>
    <row r="265" spans="13:15" ht="13.8" x14ac:dyDescent="0.25">
      <c r="M265" s="18"/>
      <c r="N265" s="18"/>
      <c r="O265" s="18"/>
    </row>
    <row r="266" spans="13:15" ht="13.8" x14ac:dyDescent="0.25">
      <c r="M266" s="18"/>
      <c r="N266" s="18"/>
      <c r="O266" s="18"/>
    </row>
    <row r="267" spans="13:15" ht="13.8" x14ac:dyDescent="0.25">
      <c r="M267" s="18"/>
      <c r="N267" s="18"/>
      <c r="O267" s="18"/>
    </row>
    <row r="268" spans="13:15" ht="13.8" x14ac:dyDescent="0.25">
      <c r="M268" s="18"/>
      <c r="N268" s="18"/>
      <c r="O268" s="18"/>
    </row>
    <row r="269" spans="13:15" ht="13.8" x14ac:dyDescent="0.25">
      <c r="M269" s="18"/>
      <c r="N269" s="18"/>
      <c r="O269" s="18"/>
    </row>
    <row r="270" spans="13:15" ht="13.8" x14ac:dyDescent="0.25">
      <c r="M270" s="18"/>
      <c r="N270" s="18"/>
      <c r="O270" s="18"/>
    </row>
    <row r="271" spans="13:15" ht="13.8" x14ac:dyDescent="0.25">
      <c r="M271" s="18"/>
      <c r="N271" s="18"/>
      <c r="O271" s="18"/>
    </row>
    <row r="272" spans="13:15" ht="13.8" x14ac:dyDescent="0.25">
      <c r="M272" s="18"/>
      <c r="N272" s="18"/>
      <c r="O272" s="18"/>
    </row>
    <row r="273" spans="13:15" ht="13.8" x14ac:dyDescent="0.25">
      <c r="M273" s="18"/>
      <c r="N273" s="18"/>
      <c r="O273" s="18"/>
    </row>
    <row r="274" spans="13:15" ht="13.8" x14ac:dyDescent="0.25">
      <c r="M274" s="18"/>
      <c r="N274" s="18"/>
      <c r="O274" s="18"/>
    </row>
    <row r="275" spans="13:15" ht="13.8" x14ac:dyDescent="0.25">
      <c r="M275" s="18"/>
      <c r="N275" s="18"/>
      <c r="O275" s="18"/>
    </row>
    <row r="276" spans="13:15" ht="13.8" x14ac:dyDescent="0.25">
      <c r="M276" s="18"/>
      <c r="N276" s="18"/>
      <c r="O276" s="18"/>
    </row>
    <row r="277" spans="13:15" ht="13.8" x14ac:dyDescent="0.25">
      <c r="M277" s="18"/>
      <c r="N277" s="18"/>
      <c r="O277" s="18"/>
    </row>
    <row r="278" spans="13:15" ht="13.8" x14ac:dyDescent="0.25">
      <c r="M278" s="18"/>
      <c r="N278" s="18"/>
      <c r="O278" s="18"/>
    </row>
    <row r="279" spans="13:15" ht="13.8" x14ac:dyDescent="0.25">
      <c r="M279" s="18"/>
      <c r="N279" s="18"/>
      <c r="O279" s="18"/>
    </row>
    <row r="280" spans="13:15" ht="13.8" x14ac:dyDescent="0.25">
      <c r="M280" s="18"/>
      <c r="N280" s="18"/>
      <c r="O280" s="18"/>
    </row>
    <row r="281" spans="13:15" ht="13.8" x14ac:dyDescent="0.25">
      <c r="M281" s="18"/>
      <c r="N281" s="18"/>
      <c r="O281" s="18"/>
    </row>
    <row r="282" spans="13:15" ht="13.8" x14ac:dyDescent="0.25">
      <c r="M282" s="18"/>
      <c r="N282" s="18"/>
      <c r="O282" s="18"/>
    </row>
    <row r="283" spans="13:15" ht="13.8" x14ac:dyDescent="0.25">
      <c r="M283" s="18"/>
      <c r="N283" s="18"/>
      <c r="O283" s="18"/>
    </row>
    <row r="284" spans="13:15" ht="13.8" x14ac:dyDescent="0.25">
      <c r="M284" s="18"/>
      <c r="N284" s="18"/>
      <c r="O284" s="18"/>
    </row>
    <row r="285" spans="13:15" ht="13.8" x14ac:dyDescent="0.25">
      <c r="M285" s="18"/>
      <c r="N285" s="18"/>
      <c r="O285" s="18"/>
    </row>
    <row r="286" spans="13:15" ht="13.8" x14ac:dyDescent="0.25">
      <c r="M286" s="18"/>
      <c r="N286" s="18"/>
      <c r="O286" s="18"/>
    </row>
    <row r="287" spans="13:15" ht="13.8" x14ac:dyDescent="0.25">
      <c r="M287" s="18"/>
      <c r="N287" s="18"/>
      <c r="O287" s="18"/>
    </row>
    <row r="288" spans="13:15" ht="13.8" x14ac:dyDescent="0.25">
      <c r="M288" s="18"/>
      <c r="N288" s="18"/>
      <c r="O288" s="18"/>
    </row>
    <row r="289" spans="13:15" ht="13.8" x14ac:dyDescent="0.25">
      <c r="M289" s="18"/>
      <c r="N289" s="18"/>
      <c r="O289" s="18"/>
    </row>
    <row r="290" spans="13:15" ht="13.8" x14ac:dyDescent="0.25">
      <c r="M290" s="18"/>
      <c r="N290" s="18"/>
      <c r="O290" s="18"/>
    </row>
    <row r="291" spans="13:15" ht="13.8" x14ac:dyDescent="0.25">
      <c r="M291" s="18"/>
      <c r="N291" s="18"/>
      <c r="O291" s="18"/>
    </row>
    <row r="292" spans="13:15" ht="13.8" x14ac:dyDescent="0.25">
      <c r="M292" s="18"/>
      <c r="N292" s="18"/>
      <c r="O292" s="18"/>
    </row>
    <row r="293" spans="13:15" ht="13.8" x14ac:dyDescent="0.25">
      <c r="M293" s="18"/>
      <c r="N293" s="18"/>
      <c r="O293" s="18"/>
    </row>
    <row r="294" spans="13:15" ht="13.8" x14ac:dyDescent="0.25">
      <c r="M294" s="18"/>
      <c r="N294" s="18"/>
      <c r="O294" s="18"/>
    </row>
    <row r="295" spans="13:15" ht="13.8" x14ac:dyDescent="0.25">
      <c r="M295" s="18"/>
      <c r="N295" s="18"/>
      <c r="O295" s="18"/>
    </row>
    <row r="296" spans="13:15" ht="13.8" x14ac:dyDescent="0.25">
      <c r="M296" s="18"/>
      <c r="N296" s="18"/>
      <c r="O296" s="18"/>
    </row>
    <row r="297" spans="13:15" ht="13.8" x14ac:dyDescent="0.25">
      <c r="M297" s="18"/>
      <c r="N297" s="18"/>
      <c r="O297" s="18"/>
    </row>
    <row r="298" spans="13:15" ht="13.8" x14ac:dyDescent="0.25">
      <c r="M298" s="18"/>
      <c r="N298" s="18"/>
      <c r="O298" s="18"/>
    </row>
    <row r="299" spans="13:15" ht="13.8" x14ac:dyDescent="0.25">
      <c r="M299" s="18"/>
      <c r="N299" s="18"/>
      <c r="O299" s="18"/>
    </row>
    <row r="300" spans="13:15" ht="13.8" x14ac:dyDescent="0.25">
      <c r="M300" s="18"/>
      <c r="N300" s="18"/>
      <c r="O300" s="18"/>
    </row>
    <row r="301" spans="13:15" ht="13.8" x14ac:dyDescent="0.25">
      <c r="M301" s="18"/>
      <c r="N301" s="18"/>
      <c r="O301" s="18"/>
    </row>
    <row r="302" spans="13:15" ht="13.8" x14ac:dyDescent="0.25">
      <c r="M302" s="18"/>
      <c r="N302" s="18"/>
      <c r="O302" s="18"/>
    </row>
    <row r="303" spans="13:15" ht="13.8" x14ac:dyDescent="0.25">
      <c r="M303" s="18"/>
      <c r="N303" s="18"/>
      <c r="O303" s="18"/>
    </row>
    <row r="304" spans="13:15" ht="13.8" x14ac:dyDescent="0.25">
      <c r="M304" s="18"/>
      <c r="N304" s="18"/>
      <c r="O304" s="18"/>
    </row>
    <row r="305" spans="13:15" ht="13.8" x14ac:dyDescent="0.25">
      <c r="M305" s="18"/>
      <c r="N305" s="18"/>
      <c r="O305" s="18"/>
    </row>
    <row r="306" spans="13:15" ht="13.8" x14ac:dyDescent="0.25">
      <c r="M306" s="18"/>
      <c r="N306" s="18"/>
      <c r="O306" s="18"/>
    </row>
    <row r="307" spans="13:15" ht="13.8" x14ac:dyDescent="0.25">
      <c r="M307" s="18"/>
      <c r="N307" s="18"/>
      <c r="O307" s="18"/>
    </row>
    <row r="308" spans="13:15" ht="13.8" x14ac:dyDescent="0.25">
      <c r="M308" s="18"/>
      <c r="N308" s="18"/>
      <c r="O308" s="18"/>
    </row>
    <row r="309" spans="13:15" ht="13.8" x14ac:dyDescent="0.25">
      <c r="M309" s="18"/>
      <c r="N309" s="18"/>
      <c r="O309" s="18"/>
    </row>
    <row r="310" spans="13:15" ht="13.8" x14ac:dyDescent="0.25">
      <c r="M310" s="18"/>
      <c r="N310" s="18"/>
      <c r="O310" s="18"/>
    </row>
    <row r="311" spans="13:15" ht="13.8" x14ac:dyDescent="0.25">
      <c r="M311" s="18"/>
      <c r="N311" s="18"/>
      <c r="O311" s="18"/>
    </row>
    <row r="312" spans="13:15" ht="13.8" x14ac:dyDescent="0.25">
      <c r="M312" s="18"/>
      <c r="N312" s="18"/>
      <c r="O312" s="18"/>
    </row>
    <row r="313" spans="13:15" ht="13.8" x14ac:dyDescent="0.25">
      <c r="M313" s="18"/>
      <c r="N313" s="18"/>
      <c r="O313" s="18"/>
    </row>
    <row r="314" spans="13:15" ht="13.8" x14ac:dyDescent="0.25">
      <c r="M314" s="18"/>
      <c r="N314" s="18"/>
      <c r="O314" s="18"/>
    </row>
    <row r="315" spans="13:15" ht="13.8" x14ac:dyDescent="0.25">
      <c r="M315" s="18"/>
      <c r="N315" s="18"/>
      <c r="O315" s="18"/>
    </row>
    <row r="316" spans="13:15" ht="13.8" x14ac:dyDescent="0.25">
      <c r="M316" s="18"/>
      <c r="N316" s="18"/>
      <c r="O316" s="18"/>
    </row>
    <row r="317" spans="13:15" ht="13.8" x14ac:dyDescent="0.25">
      <c r="M317" s="18"/>
      <c r="N317" s="18"/>
      <c r="O317" s="18"/>
    </row>
    <row r="318" spans="13:15" ht="13.8" x14ac:dyDescent="0.25">
      <c r="M318" s="18"/>
      <c r="N318" s="18"/>
      <c r="O318" s="18"/>
    </row>
    <row r="319" spans="13:15" ht="13.8" x14ac:dyDescent="0.25">
      <c r="M319" s="18"/>
      <c r="N319" s="18"/>
      <c r="O319" s="18"/>
    </row>
    <row r="320" spans="13:15" ht="13.8" x14ac:dyDescent="0.25">
      <c r="M320" s="18"/>
      <c r="N320" s="18"/>
      <c r="O320" s="18"/>
    </row>
    <row r="321" spans="13:15" ht="13.8" x14ac:dyDescent="0.25">
      <c r="M321" s="18"/>
      <c r="N321" s="18"/>
      <c r="O321" s="18"/>
    </row>
    <row r="322" spans="13:15" ht="13.8" x14ac:dyDescent="0.25">
      <c r="M322" s="18"/>
      <c r="N322" s="18"/>
      <c r="O322" s="18"/>
    </row>
    <row r="323" spans="13:15" ht="13.8" x14ac:dyDescent="0.25">
      <c r="M323" s="18"/>
      <c r="N323" s="18"/>
      <c r="O323" s="18"/>
    </row>
    <row r="324" spans="13:15" ht="13.8" x14ac:dyDescent="0.25">
      <c r="M324" s="18"/>
      <c r="N324" s="18"/>
      <c r="O324" s="18"/>
    </row>
    <row r="325" spans="13:15" ht="13.8" x14ac:dyDescent="0.25">
      <c r="M325" s="18"/>
      <c r="N325" s="18"/>
      <c r="O325" s="18"/>
    </row>
    <row r="326" spans="13:15" ht="13.8" x14ac:dyDescent="0.25">
      <c r="M326" s="18"/>
      <c r="N326" s="18"/>
      <c r="O326" s="18"/>
    </row>
    <row r="327" spans="13:15" ht="13.8" x14ac:dyDescent="0.25">
      <c r="M327" s="18"/>
      <c r="N327" s="18"/>
      <c r="O327" s="18"/>
    </row>
    <row r="328" spans="13:15" ht="13.8" x14ac:dyDescent="0.25">
      <c r="M328" s="18"/>
      <c r="N328" s="18"/>
      <c r="O328" s="18"/>
    </row>
    <row r="329" spans="13:15" ht="13.8" x14ac:dyDescent="0.25">
      <c r="M329" s="18"/>
      <c r="N329" s="18"/>
      <c r="O329" s="18"/>
    </row>
    <row r="330" spans="13:15" ht="13.8" x14ac:dyDescent="0.25">
      <c r="M330" s="18"/>
      <c r="N330" s="18"/>
      <c r="O330" s="18"/>
    </row>
    <row r="331" spans="13:15" ht="13.8" x14ac:dyDescent="0.25">
      <c r="M331" s="18"/>
      <c r="N331" s="18"/>
      <c r="O331" s="18"/>
    </row>
    <row r="332" spans="13:15" ht="13.8" x14ac:dyDescent="0.25">
      <c r="M332" s="18"/>
      <c r="N332" s="18"/>
      <c r="O332" s="18"/>
    </row>
    <row r="333" spans="13:15" ht="13.8" x14ac:dyDescent="0.25">
      <c r="M333" s="18"/>
      <c r="N333" s="18"/>
      <c r="O333" s="18"/>
    </row>
    <row r="334" spans="13:15" ht="13.8" x14ac:dyDescent="0.25">
      <c r="M334" s="18"/>
      <c r="N334" s="18"/>
      <c r="O334" s="18"/>
    </row>
    <row r="335" spans="13:15" ht="13.8" x14ac:dyDescent="0.25">
      <c r="M335" s="18"/>
      <c r="N335" s="18"/>
      <c r="O335" s="18"/>
    </row>
    <row r="336" spans="13:15" ht="13.8" x14ac:dyDescent="0.25">
      <c r="M336" s="18"/>
      <c r="N336" s="18"/>
      <c r="O336" s="18"/>
    </row>
    <row r="337" spans="13:15" ht="13.8" x14ac:dyDescent="0.25">
      <c r="M337" s="18"/>
      <c r="N337" s="18"/>
      <c r="O337" s="18"/>
    </row>
    <row r="338" spans="13:15" ht="13.8" x14ac:dyDescent="0.25">
      <c r="M338" s="18"/>
      <c r="N338" s="18"/>
      <c r="O338" s="18"/>
    </row>
    <row r="339" spans="13:15" ht="13.8" x14ac:dyDescent="0.25">
      <c r="M339" s="18"/>
      <c r="N339" s="18"/>
      <c r="O339" s="18"/>
    </row>
    <row r="340" spans="13:15" ht="13.8" x14ac:dyDescent="0.25">
      <c r="M340" s="18"/>
      <c r="N340" s="18"/>
      <c r="O340" s="18"/>
    </row>
    <row r="341" spans="13:15" ht="13.8" x14ac:dyDescent="0.25">
      <c r="M341" s="18"/>
      <c r="N341" s="18"/>
      <c r="O341" s="18"/>
    </row>
    <row r="342" spans="13:15" ht="13.8" x14ac:dyDescent="0.25">
      <c r="M342" s="18"/>
      <c r="N342" s="18"/>
      <c r="O342" s="18"/>
    </row>
    <row r="343" spans="13:15" ht="13.8" x14ac:dyDescent="0.25">
      <c r="M343" s="18"/>
      <c r="N343" s="18"/>
      <c r="O343" s="18"/>
    </row>
    <row r="344" spans="13:15" ht="13.8" x14ac:dyDescent="0.25">
      <c r="M344" s="18"/>
      <c r="N344" s="18"/>
      <c r="O344" s="18"/>
    </row>
    <row r="345" spans="13:15" ht="13.8" x14ac:dyDescent="0.25">
      <c r="M345" s="18"/>
      <c r="N345" s="18"/>
      <c r="O345" s="18"/>
    </row>
    <row r="346" spans="13:15" ht="13.8" x14ac:dyDescent="0.25">
      <c r="M346" s="18"/>
      <c r="N346" s="18"/>
      <c r="O346" s="18"/>
    </row>
    <row r="347" spans="13:15" ht="13.8" x14ac:dyDescent="0.25">
      <c r="M347" s="18"/>
      <c r="N347" s="18"/>
      <c r="O347" s="18"/>
    </row>
    <row r="348" spans="13:15" ht="13.8" x14ac:dyDescent="0.25">
      <c r="M348" s="18"/>
      <c r="N348" s="18"/>
      <c r="O348" s="18"/>
    </row>
    <row r="349" spans="13:15" ht="13.8" x14ac:dyDescent="0.25">
      <c r="M349" s="18"/>
      <c r="N349" s="18"/>
      <c r="O349" s="18"/>
    </row>
    <row r="350" spans="13:15" ht="13.8" x14ac:dyDescent="0.25">
      <c r="M350" s="18"/>
      <c r="N350" s="18"/>
      <c r="O350" s="18"/>
    </row>
    <row r="351" spans="13:15" ht="13.8" x14ac:dyDescent="0.25">
      <c r="M351" s="18"/>
      <c r="N351" s="18"/>
      <c r="O351" s="18"/>
    </row>
    <row r="352" spans="13:15" ht="13.8" x14ac:dyDescent="0.25">
      <c r="M352" s="18"/>
      <c r="N352" s="18"/>
      <c r="O352" s="18"/>
    </row>
    <row r="353" spans="13:15" ht="13.8" x14ac:dyDescent="0.25">
      <c r="M353" s="18"/>
      <c r="N353" s="18"/>
      <c r="O353" s="18"/>
    </row>
    <row r="354" spans="13:15" ht="13.8" x14ac:dyDescent="0.25">
      <c r="M354" s="18"/>
      <c r="N354" s="18"/>
      <c r="O354" s="18"/>
    </row>
    <row r="355" spans="13:15" ht="13.8" x14ac:dyDescent="0.25">
      <c r="M355" s="18"/>
      <c r="N355" s="18"/>
      <c r="O355" s="18"/>
    </row>
    <row r="356" spans="13:15" ht="13.8" x14ac:dyDescent="0.25">
      <c r="M356" s="18"/>
      <c r="N356" s="18"/>
      <c r="O356" s="18"/>
    </row>
    <row r="357" spans="13:15" ht="13.8" x14ac:dyDescent="0.25">
      <c r="M357" s="18"/>
      <c r="N357" s="18"/>
      <c r="O357" s="18"/>
    </row>
    <row r="358" spans="13:15" ht="13.8" x14ac:dyDescent="0.25">
      <c r="M358" s="18"/>
      <c r="N358" s="18"/>
      <c r="O358" s="18"/>
    </row>
    <row r="359" spans="13:15" ht="13.8" x14ac:dyDescent="0.25">
      <c r="M359" s="18"/>
      <c r="N359" s="18"/>
      <c r="O359" s="18"/>
    </row>
    <row r="360" spans="13:15" ht="13.8" x14ac:dyDescent="0.25">
      <c r="M360" s="18"/>
      <c r="N360" s="18"/>
      <c r="O360" s="18"/>
    </row>
    <row r="361" spans="13:15" ht="13.8" x14ac:dyDescent="0.25">
      <c r="M361" s="18"/>
      <c r="N361" s="18"/>
      <c r="O361" s="18"/>
    </row>
    <row r="362" spans="13:15" ht="13.8" x14ac:dyDescent="0.25">
      <c r="M362" s="18"/>
      <c r="N362" s="18"/>
      <c r="O362" s="18"/>
    </row>
    <row r="363" spans="13:15" ht="13.8" x14ac:dyDescent="0.25">
      <c r="M363" s="18"/>
      <c r="N363" s="18"/>
      <c r="O363" s="18"/>
    </row>
    <row r="364" spans="13:15" ht="13.8" x14ac:dyDescent="0.25">
      <c r="M364" s="18"/>
      <c r="N364" s="18"/>
      <c r="O364" s="18"/>
    </row>
    <row r="365" spans="13:15" ht="13.8" x14ac:dyDescent="0.25">
      <c r="M365" s="18"/>
      <c r="N365" s="18"/>
      <c r="O365" s="18"/>
    </row>
    <row r="366" spans="13:15" ht="13.8" x14ac:dyDescent="0.25">
      <c r="M366" s="18"/>
      <c r="N366" s="18"/>
      <c r="O366" s="18"/>
    </row>
    <row r="367" spans="13:15" ht="13.8" x14ac:dyDescent="0.25">
      <c r="M367" s="18"/>
      <c r="N367" s="18"/>
      <c r="O367" s="18"/>
    </row>
    <row r="368" spans="13:15" ht="13.8" x14ac:dyDescent="0.25">
      <c r="M368" s="18"/>
      <c r="N368" s="18"/>
      <c r="O368" s="18"/>
    </row>
    <row r="369" spans="13:15" ht="13.8" x14ac:dyDescent="0.25">
      <c r="M369" s="18"/>
      <c r="N369" s="18"/>
      <c r="O369" s="18"/>
    </row>
    <row r="370" spans="13:15" ht="13.8" x14ac:dyDescent="0.25">
      <c r="M370" s="18"/>
      <c r="N370" s="18"/>
      <c r="O370" s="18"/>
    </row>
    <row r="371" spans="13:15" ht="13.8" x14ac:dyDescent="0.25">
      <c r="M371" s="18"/>
      <c r="N371" s="18"/>
      <c r="O371" s="18"/>
    </row>
    <row r="372" spans="13:15" ht="13.8" x14ac:dyDescent="0.25">
      <c r="M372" s="18"/>
      <c r="N372" s="18"/>
      <c r="O372" s="18"/>
    </row>
    <row r="373" spans="13:15" ht="13.8" x14ac:dyDescent="0.25">
      <c r="M373" s="18"/>
      <c r="N373" s="18"/>
      <c r="O373" s="18"/>
    </row>
    <row r="374" spans="13:15" ht="13.8" x14ac:dyDescent="0.25">
      <c r="M374" s="18"/>
      <c r="N374" s="18"/>
      <c r="O374" s="18"/>
    </row>
    <row r="375" spans="13:15" ht="13.8" x14ac:dyDescent="0.25">
      <c r="M375" s="18"/>
      <c r="N375" s="18"/>
      <c r="O375" s="18"/>
    </row>
    <row r="376" spans="13:15" ht="13.8" x14ac:dyDescent="0.25">
      <c r="M376" s="18"/>
      <c r="N376" s="18"/>
      <c r="O376" s="18"/>
    </row>
    <row r="377" spans="13:15" ht="13.8" x14ac:dyDescent="0.25">
      <c r="M377" s="18"/>
      <c r="N377" s="18"/>
      <c r="O377" s="18"/>
    </row>
    <row r="378" spans="13:15" ht="13.8" x14ac:dyDescent="0.25">
      <c r="M378" s="18"/>
      <c r="N378" s="18"/>
      <c r="O378" s="18"/>
    </row>
    <row r="379" spans="13:15" ht="13.8" x14ac:dyDescent="0.25">
      <c r="M379" s="18"/>
      <c r="N379" s="18"/>
      <c r="O379" s="18"/>
    </row>
    <row r="380" spans="13:15" ht="13.8" x14ac:dyDescent="0.25">
      <c r="M380" s="18"/>
      <c r="N380" s="18"/>
      <c r="O380" s="18"/>
    </row>
    <row r="381" spans="13:15" ht="13.8" x14ac:dyDescent="0.25">
      <c r="M381" s="18"/>
      <c r="N381" s="18"/>
      <c r="O381" s="18"/>
    </row>
    <row r="382" spans="13:15" ht="13.8" x14ac:dyDescent="0.25">
      <c r="M382" s="18"/>
      <c r="N382" s="18"/>
      <c r="O382" s="18"/>
    </row>
    <row r="383" spans="13:15" ht="13.8" x14ac:dyDescent="0.25">
      <c r="M383" s="18"/>
      <c r="N383" s="18"/>
      <c r="O383" s="18"/>
    </row>
    <row r="384" spans="13:15" ht="13.8" x14ac:dyDescent="0.25">
      <c r="M384" s="18"/>
      <c r="N384" s="18"/>
      <c r="O384" s="18"/>
    </row>
    <row r="385" spans="13:15" ht="13.8" x14ac:dyDescent="0.25">
      <c r="M385" s="18"/>
      <c r="N385" s="18"/>
      <c r="O385" s="18"/>
    </row>
    <row r="386" spans="13:15" ht="13.8" x14ac:dyDescent="0.25">
      <c r="M386" s="18"/>
      <c r="N386" s="18"/>
      <c r="O386" s="18"/>
    </row>
    <row r="387" spans="13:15" ht="13.8" x14ac:dyDescent="0.25">
      <c r="M387" s="18"/>
      <c r="N387" s="18"/>
      <c r="O387" s="18"/>
    </row>
    <row r="388" spans="13:15" ht="13.8" x14ac:dyDescent="0.25">
      <c r="M388" s="18"/>
      <c r="N388" s="18"/>
      <c r="O388" s="18"/>
    </row>
    <row r="389" spans="13:15" ht="13.8" x14ac:dyDescent="0.25">
      <c r="M389" s="18"/>
      <c r="N389" s="18"/>
      <c r="O389" s="18"/>
    </row>
    <row r="390" spans="13:15" ht="13.8" x14ac:dyDescent="0.25">
      <c r="M390" s="18"/>
      <c r="N390" s="18"/>
      <c r="O390" s="18"/>
    </row>
    <row r="391" spans="13:15" ht="13.8" x14ac:dyDescent="0.25">
      <c r="M391" s="18"/>
      <c r="N391" s="18"/>
      <c r="O391" s="18"/>
    </row>
    <row r="392" spans="13:15" ht="13.8" x14ac:dyDescent="0.25">
      <c r="M392" s="18"/>
      <c r="N392" s="18"/>
      <c r="O392" s="18"/>
    </row>
    <row r="393" spans="13:15" ht="13.8" x14ac:dyDescent="0.25">
      <c r="M393" s="18"/>
      <c r="N393" s="18"/>
      <c r="O393" s="18"/>
    </row>
    <row r="394" spans="13:15" ht="13.8" x14ac:dyDescent="0.25">
      <c r="M394" s="18"/>
      <c r="N394" s="18"/>
      <c r="O394" s="18"/>
    </row>
    <row r="395" spans="13:15" ht="13.8" x14ac:dyDescent="0.25">
      <c r="M395" s="18"/>
      <c r="N395" s="18"/>
      <c r="O395" s="18"/>
    </row>
    <row r="396" spans="13:15" ht="13.8" x14ac:dyDescent="0.25">
      <c r="M396" s="18"/>
      <c r="N396" s="18"/>
      <c r="O396" s="18"/>
    </row>
    <row r="397" spans="13:15" ht="13.8" x14ac:dyDescent="0.25">
      <c r="M397" s="18"/>
      <c r="N397" s="18"/>
      <c r="O397" s="18"/>
    </row>
    <row r="398" spans="13:15" ht="13.8" x14ac:dyDescent="0.25">
      <c r="M398" s="18"/>
      <c r="N398" s="18"/>
      <c r="O398" s="18"/>
    </row>
    <row r="399" spans="13:15" ht="13.8" x14ac:dyDescent="0.25">
      <c r="M399" s="18"/>
      <c r="N399" s="18"/>
      <c r="O399" s="18"/>
    </row>
    <row r="400" spans="13:15" ht="13.8" x14ac:dyDescent="0.25">
      <c r="M400" s="18"/>
      <c r="N400" s="18"/>
      <c r="O400" s="18"/>
    </row>
    <row r="401" spans="13:15" ht="13.8" x14ac:dyDescent="0.25">
      <c r="M401" s="18"/>
      <c r="N401" s="18"/>
      <c r="O401" s="18"/>
    </row>
    <row r="402" spans="13:15" ht="13.8" x14ac:dyDescent="0.25">
      <c r="M402" s="18"/>
      <c r="N402" s="18"/>
      <c r="O402" s="18"/>
    </row>
    <row r="403" spans="13:15" ht="13.8" x14ac:dyDescent="0.25">
      <c r="M403" s="18"/>
      <c r="N403" s="18"/>
      <c r="O403" s="18"/>
    </row>
    <row r="404" spans="13:15" ht="13.8" x14ac:dyDescent="0.25">
      <c r="M404" s="18"/>
      <c r="N404" s="18"/>
      <c r="O404" s="18"/>
    </row>
    <row r="405" spans="13:15" ht="13.8" x14ac:dyDescent="0.25">
      <c r="M405" s="18"/>
      <c r="N405" s="18"/>
      <c r="O405" s="18"/>
    </row>
    <row r="406" spans="13:15" ht="13.8" x14ac:dyDescent="0.25">
      <c r="M406" s="18"/>
      <c r="N406" s="18"/>
      <c r="O406" s="18"/>
    </row>
    <row r="407" spans="13:15" ht="13.8" x14ac:dyDescent="0.25">
      <c r="M407" s="18"/>
      <c r="N407" s="18"/>
      <c r="O407" s="18"/>
    </row>
    <row r="408" spans="13:15" ht="13.8" x14ac:dyDescent="0.25">
      <c r="M408" s="18"/>
      <c r="N408" s="18"/>
      <c r="O408" s="18"/>
    </row>
    <row r="409" spans="13:15" ht="13.8" x14ac:dyDescent="0.25">
      <c r="M409" s="18"/>
      <c r="N409" s="18"/>
      <c r="O409" s="18"/>
    </row>
    <row r="410" spans="13:15" ht="13.8" x14ac:dyDescent="0.25">
      <c r="M410" s="18"/>
      <c r="N410" s="18"/>
      <c r="O410" s="18"/>
    </row>
    <row r="411" spans="13:15" ht="13.8" x14ac:dyDescent="0.25">
      <c r="M411" s="18"/>
      <c r="N411" s="18"/>
      <c r="O411" s="18"/>
    </row>
    <row r="412" spans="13:15" ht="13.8" x14ac:dyDescent="0.25">
      <c r="M412" s="18"/>
      <c r="N412" s="18"/>
      <c r="O412" s="18"/>
    </row>
    <row r="413" spans="13:15" ht="13.8" x14ac:dyDescent="0.25">
      <c r="M413" s="18"/>
      <c r="N413" s="18"/>
      <c r="O413" s="18"/>
    </row>
    <row r="414" spans="13:15" ht="13.8" x14ac:dyDescent="0.25">
      <c r="M414" s="18"/>
      <c r="N414" s="18"/>
      <c r="O414" s="18"/>
    </row>
    <row r="415" spans="13:15" ht="13.8" x14ac:dyDescent="0.25">
      <c r="M415" s="18"/>
      <c r="N415" s="18"/>
      <c r="O415" s="18"/>
    </row>
    <row r="416" spans="13:15" ht="13.8" x14ac:dyDescent="0.25">
      <c r="M416" s="18"/>
      <c r="N416" s="18"/>
      <c r="O416" s="18"/>
    </row>
    <row r="417" spans="13:15" ht="13.8" x14ac:dyDescent="0.25">
      <c r="M417" s="18"/>
      <c r="N417" s="18"/>
      <c r="O417" s="18"/>
    </row>
    <row r="418" spans="13:15" ht="13.8" x14ac:dyDescent="0.25">
      <c r="M418" s="18"/>
      <c r="N418" s="18"/>
      <c r="O418" s="18"/>
    </row>
    <row r="419" spans="13:15" ht="13.8" x14ac:dyDescent="0.25">
      <c r="M419" s="18"/>
      <c r="N419" s="18"/>
      <c r="O419" s="18"/>
    </row>
    <row r="420" spans="13:15" ht="13.8" x14ac:dyDescent="0.25">
      <c r="M420" s="18"/>
      <c r="N420" s="18"/>
      <c r="O420" s="18"/>
    </row>
    <row r="421" spans="13:15" ht="13.8" x14ac:dyDescent="0.25">
      <c r="M421" s="18"/>
      <c r="N421" s="18"/>
      <c r="O421" s="18"/>
    </row>
    <row r="422" spans="13:15" ht="13.8" x14ac:dyDescent="0.25">
      <c r="M422" s="18"/>
      <c r="N422" s="18"/>
      <c r="O422" s="18"/>
    </row>
    <row r="423" spans="13:15" ht="13.8" x14ac:dyDescent="0.25">
      <c r="M423" s="18"/>
      <c r="N423" s="18"/>
      <c r="O423" s="18"/>
    </row>
    <row r="424" spans="13:15" ht="13.8" x14ac:dyDescent="0.25">
      <c r="M424" s="18"/>
      <c r="N424" s="18"/>
      <c r="O424" s="18"/>
    </row>
    <row r="425" spans="13:15" ht="13.8" x14ac:dyDescent="0.25">
      <c r="M425" s="18"/>
      <c r="N425" s="18"/>
      <c r="O425" s="18"/>
    </row>
    <row r="426" spans="13:15" ht="13.8" x14ac:dyDescent="0.25">
      <c r="M426" s="18"/>
      <c r="N426" s="18"/>
      <c r="O426" s="18"/>
    </row>
    <row r="427" spans="13:15" ht="13.8" x14ac:dyDescent="0.25">
      <c r="M427" s="18"/>
      <c r="N427" s="18"/>
      <c r="O427" s="18"/>
    </row>
    <row r="428" spans="13:15" ht="13.8" x14ac:dyDescent="0.25">
      <c r="M428" s="18"/>
      <c r="N428" s="18"/>
      <c r="O428" s="18"/>
    </row>
    <row r="429" spans="13:15" ht="13.8" x14ac:dyDescent="0.25">
      <c r="M429" s="18"/>
      <c r="N429" s="18"/>
      <c r="O429" s="18"/>
    </row>
    <row r="430" spans="13:15" ht="13.8" x14ac:dyDescent="0.25">
      <c r="M430" s="18"/>
      <c r="N430" s="18"/>
      <c r="O430" s="18"/>
    </row>
    <row r="431" spans="13:15" ht="13.8" x14ac:dyDescent="0.25">
      <c r="M431" s="18"/>
      <c r="N431" s="18"/>
      <c r="O431" s="18"/>
    </row>
    <row r="432" spans="13:15" ht="13.8" x14ac:dyDescent="0.25">
      <c r="M432" s="18"/>
      <c r="N432" s="18"/>
      <c r="O432" s="18"/>
    </row>
    <row r="433" spans="13:15" ht="13.8" x14ac:dyDescent="0.25">
      <c r="M433" s="18"/>
      <c r="N433" s="18"/>
      <c r="O433" s="18"/>
    </row>
    <row r="434" spans="13:15" ht="13.8" x14ac:dyDescent="0.25">
      <c r="M434" s="18"/>
      <c r="N434" s="18"/>
      <c r="O434" s="18"/>
    </row>
    <row r="435" spans="13:15" ht="13.8" x14ac:dyDescent="0.25">
      <c r="M435" s="18"/>
      <c r="N435" s="18"/>
      <c r="O435" s="18"/>
    </row>
    <row r="436" spans="13:15" ht="13.8" x14ac:dyDescent="0.25">
      <c r="M436" s="18"/>
      <c r="N436" s="18"/>
      <c r="O436" s="18"/>
    </row>
    <row r="437" spans="13:15" ht="13.8" x14ac:dyDescent="0.25">
      <c r="M437" s="18"/>
      <c r="N437" s="18"/>
      <c r="O437" s="18"/>
    </row>
    <row r="438" spans="13:15" ht="13.8" x14ac:dyDescent="0.25">
      <c r="M438" s="18"/>
      <c r="N438" s="18"/>
      <c r="O438" s="18"/>
    </row>
    <row r="439" spans="13:15" ht="13.8" x14ac:dyDescent="0.25">
      <c r="M439" s="18"/>
      <c r="N439" s="18"/>
      <c r="O439" s="18"/>
    </row>
    <row r="440" spans="13:15" ht="13.8" x14ac:dyDescent="0.25">
      <c r="M440" s="18"/>
      <c r="N440" s="18"/>
      <c r="O440" s="18"/>
    </row>
    <row r="441" spans="13:15" ht="13.8" x14ac:dyDescent="0.25">
      <c r="M441" s="18"/>
      <c r="N441" s="18"/>
      <c r="O441" s="18"/>
    </row>
    <row r="442" spans="13:15" ht="13.8" x14ac:dyDescent="0.25">
      <c r="M442" s="18"/>
      <c r="N442" s="18"/>
      <c r="O442" s="18"/>
    </row>
    <row r="443" spans="13:15" ht="13.8" x14ac:dyDescent="0.25">
      <c r="M443" s="18"/>
      <c r="N443" s="18"/>
      <c r="O443" s="18"/>
    </row>
    <row r="444" spans="13:15" ht="13.8" x14ac:dyDescent="0.25">
      <c r="M444" s="18"/>
      <c r="N444" s="18"/>
      <c r="O444" s="18"/>
    </row>
    <row r="445" spans="13:15" ht="13.8" x14ac:dyDescent="0.25">
      <c r="M445" s="18"/>
      <c r="N445" s="18"/>
      <c r="O445" s="18"/>
    </row>
    <row r="446" spans="13:15" ht="13.8" x14ac:dyDescent="0.25">
      <c r="M446" s="18"/>
      <c r="N446" s="18"/>
      <c r="O446" s="18"/>
    </row>
    <row r="447" spans="13:15" ht="13.8" x14ac:dyDescent="0.25">
      <c r="M447" s="18"/>
      <c r="N447" s="18"/>
      <c r="O447" s="18"/>
    </row>
    <row r="448" spans="13:15" ht="13.8" x14ac:dyDescent="0.25">
      <c r="M448" s="18"/>
      <c r="N448" s="18"/>
      <c r="O448" s="18"/>
    </row>
    <row r="449" spans="13:15" ht="13.8" x14ac:dyDescent="0.25">
      <c r="M449" s="18"/>
      <c r="N449" s="18"/>
      <c r="O449" s="18"/>
    </row>
    <row r="450" spans="13:15" ht="13.8" x14ac:dyDescent="0.25">
      <c r="M450" s="18"/>
      <c r="N450" s="18"/>
      <c r="O450" s="18"/>
    </row>
    <row r="451" spans="13:15" ht="13.8" x14ac:dyDescent="0.25">
      <c r="M451" s="18"/>
      <c r="N451" s="18"/>
      <c r="O451" s="18"/>
    </row>
    <row r="452" spans="13:15" ht="13.8" x14ac:dyDescent="0.25">
      <c r="M452" s="18"/>
      <c r="N452" s="18"/>
      <c r="O452" s="18"/>
    </row>
    <row r="453" spans="13:15" ht="13.8" x14ac:dyDescent="0.25">
      <c r="M453" s="18"/>
      <c r="N453" s="18"/>
      <c r="O453" s="18"/>
    </row>
    <row r="454" spans="13:15" ht="13.8" x14ac:dyDescent="0.25">
      <c r="M454" s="18"/>
      <c r="N454" s="18"/>
      <c r="O454" s="18"/>
    </row>
    <row r="455" spans="13:15" ht="13.8" x14ac:dyDescent="0.25">
      <c r="M455" s="18"/>
      <c r="N455" s="18"/>
      <c r="O455" s="18"/>
    </row>
    <row r="456" spans="13:15" ht="13.8" x14ac:dyDescent="0.25">
      <c r="M456" s="18"/>
      <c r="N456" s="18"/>
      <c r="O456" s="18"/>
    </row>
    <row r="457" spans="13:15" ht="13.8" x14ac:dyDescent="0.25">
      <c r="M457" s="18"/>
      <c r="N457" s="18"/>
      <c r="O457" s="18"/>
    </row>
    <row r="458" spans="13:15" ht="13.8" x14ac:dyDescent="0.25">
      <c r="M458" s="18"/>
      <c r="N458" s="18"/>
      <c r="O458" s="18"/>
    </row>
    <row r="459" spans="13:15" ht="13.8" x14ac:dyDescent="0.25">
      <c r="M459" s="18"/>
      <c r="N459" s="18"/>
      <c r="O459" s="18"/>
    </row>
    <row r="460" spans="13:15" ht="13.8" x14ac:dyDescent="0.25">
      <c r="M460" s="18"/>
      <c r="N460" s="18"/>
      <c r="O460" s="18"/>
    </row>
    <row r="461" spans="13:15" ht="13.8" x14ac:dyDescent="0.25">
      <c r="M461" s="18"/>
      <c r="N461" s="18"/>
      <c r="O461" s="18"/>
    </row>
    <row r="462" spans="13:15" ht="13.8" x14ac:dyDescent="0.25">
      <c r="M462" s="18"/>
      <c r="N462" s="18"/>
      <c r="O462" s="18"/>
    </row>
    <row r="463" spans="13:15" ht="13.8" x14ac:dyDescent="0.25">
      <c r="M463" s="18"/>
      <c r="N463" s="18"/>
      <c r="O463" s="18"/>
    </row>
    <row r="464" spans="13:15" ht="13.8" x14ac:dyDescent="0.25">
      <c r="M464" s="18"/>
      <c r="N464" s="18"/>
      <c r="O464" s="18"/>
    </row>
    <row r="465" spans="13:15" ht="13.8" x14ac:dyDescent="0.25">
      <c r="M465" s="18"/>
      <c r="N465" s="18"/>
      <c r="O465" s="18"/>
    </row>
    <row r="466" spans="13:15" ht="13.8" x14ac:dyDescent="0.25">
      <c r="M466" s="18"/>
      <c r="N466" s="18"/>
      <c r="O466" s="18"/>
    </row>
    <row r="467" spans="13:15" ht="13.8" x14ac:dyDescent="0.25">
      <c r="M467" s="18"/>
      <c r="N467" s="18"/>
      <c r="O467" s="18"/>
    </row>
    <row r="468" spans="13:15" ht="13.8" x14ac:dyDescent="0.25">
      <c r="M468" s="18"/>
      <c r="N468" s="18"/>
      <c r="O468" s="18"/>
    </row>
    <row r="469" spans="13:15" ht="13.8" x14ac:dyDescent="0.25">
      <c r="M469" s="18"/>
      <c r="N469" s="18"/>
      <c r="O469" s="18"/>
    </row>
    <row r="470" spans="13:15" ht="13.8" x14ac:dyDescent="0.25">
      <c r="M470" s="18"/>
      <c r="N470" s="18"/>
      <c r="O470" s="18"/>
    </row>
    <row r="471" spans="13:15" ht="13.8" x14ac:dyDescent="0.25">
      <c r="M471" s="18"/>
      <c r="N471" s="18"/>
      <c r="O471" s="18"/>
    </row>
    <row r="472" spans="13:15" ht="13.8" x14ac:dyDescent="0.25">
      <c r="M472" s="18"/>
      <c r="N472" s="18"/>
      <c r="O472" s="18"/>
    </row>
    <row r="473" spans="13:15" ht="13.8" x14ac:dyDescent="0.25">
      <c r="M473" s="18"/>
      <c r="N473" s="18"/>
      <c r="O473" s="18"/>
    </row>
    <row r="474" spans="13:15" ht="13.8" x14ac:dyDescent="0.25">
      <c r="M474" s="18"/>
      <c r="N474" s="18"/>
      <c r="O474" s="18"/>
    </row>
    <row r="475" spans="13:15" ht="13.8" x14ac:dyDescent="0.25">
      <c r="M475" s="18"/>
      <c r="N475" s="18"/>
      <c r="O475" s="18"/>
    </row>
    <row r="476" spans="13:15" ht="13.8" x14ac:dyDescent="0.25">
      <c r="M476" s="18"/>
      <c r="N476" s="18"/>
      <c r="O476" s="18"/>
    </row>
    <row r="477" spans="13:15" ht="13.8" x14ac:dyDescent="0.25">
      <c r="M477" s="18"/>
      <c r="N477" s="18"/>
      <c r="O477" s="18"/>
    </row>
    <row r="478" spans="13:15" ht="13.8" x14ac:dyDescent="0.25">
      <c r="M478" s="18"/>
      <c r="N478" s="18"/>
      <c r="O478" s="18"/>
    </row>
    <row r="479" spans="13:15" ht="13.8" x14ac:dyDescent="0.25">
      <c r="M479" s="18"/>
      <c r="N479" s="18"/>
      <c r="O479" s="18"/>
    </row>
    <row r="480" spans="13:15" ht="13.8" x14ac:dyDescent="0.25">
      <c r="M480" s="18"/>
      <c r="N480" s="18"/>
      <c r="O480" s="18"/>
    </row>
    <row r="481" spans="13:15" ht="13.8" x14ac:dyDescent="0.25">
      <c r="M481" s="18"/>
      <c r="N481" s="18"/>
      <c r="O481" s="18"/>
    </row>
    <row r="482" spans="13:15" ht="13.8" x14ac:dyDescent="0.25">
      <c r="M482" s="18"/>
      <c r="N482" s="18"/>
      <c r="O482" s="18"/>
    </row>
    <row r="483" spans="13:15" ht="13.8" x14ac:dyDescent="0.25">
      <c r="M483" s="18"/>
      <c r="N483" s="18"/>
      <c r="O483" s="18"/>
    </row>
    <row r="484" spans="13:15" ht="13.8" x14ac:dyDescent="0.25">
      <c r="M484" s="18"/>
      <c r="N484" s="18"/>
      <c r="O484" s="18"/>
    </row>
    <row r="485" spans="13:15" ht="13.8" x14ac:dyDescent="0.25">
      <c r="M485" s="18"/>
      <c r="N485" s="18"/>
      <c r="O485" s="18"/>
    </row>
    <row r="486" spans="13:15" ht="13.8" x14ac:dyDescent="0.25">
      <c r="M486" s="18"/>
      <c r="N486" s="18"/>
      <c r="O486" s="18"/>
    </row>
    <row r="487" spans="13:15" ht="13.8" x14ac:dyDescent="0.25">
      <c r="M487" s="18"/>
      <c r="N487" s="18"/>
      <c r="O487" s="18"/>
    </row>
    <row r="488" spans="13:15" ht="13.8" x14ac:dyDescent="0.25">
      <c r="M488" s="18"/>
      <c r="N488" s="18"/>
      <c r="O488" s="18"/>
    </row>
    <row r="489" spans="13:15" ht="13.8" x14ac:dyDescent="0.25">
      <c r="M489" s="18"/>
      <c r="N489" s="18"/>
      <c r="O489" s="18"/>
    </row>
    <row r="490" spans="13:15" ht="13.8" x14ac:dyDescent="0.25">
      <c r="M490" s="18"/>
      <c r="N490" s="18"/>
      <c r="O490" s="18"/>
    </row>
    <row r="491" spans="13:15" ht="13.8" x14ac:dyDescent="0.25">
      <c r="M491" s="18"/>
      <c r="N491" s="18"/>
      <c r="O491" s="18"/>
    </row>
    <row r="492" spans="13:15" ht="13.8" x14ac:dyDescent="0.25">
      <c r="M492" s="18"/>
      <c r="N492" s="18"/>
      <c r="O492" s="18"/>
    </row>
    <row r="493" spans="13:15" ht="13.8" x14ac:dyDescent="0.25">
      <c r="M493" s="18"/>
      <c r="N493" s="18"/>
      <c r="O493" s="18"/>
    </row>
    <row r="494" spans="13:15" ht="13.8" x14ac:dyDescent="0.25">
      <c r="M494" s="18"/>
      <c r="N494" s="18"/>
      <c r="O494" s="18"/>
    </row>
    <row r="495" spans="13:15" ht="13.8" x14ac:dyDescent="0.25">
      <c r="M495" s="18"/>
      <c r="N495" s="18"/>
      <c r="O495" s="18"/>
    </row>
    <row r="496" spans="13:15" ht="13.8" x14ac:dyDescent="0.25">
      <c r="M496" s="18"/>
      <c r="N496" s="18"/>
      <c r="O496" s="18"/>
    </row>
    <row r="497" spans="13:15" ht="13.8" x14ac:dyDescent="0.25">
      <c r="M497" s="18"/>
      <c r="N497" s="18"/>
      <c r="O497" s="18"/>
    </row>
    <row r="498" spans="13:15" ht="13.8" x14ac:dyDescent="0.25">
      <c r="M498" s="18"/>
      <c r="N498" s="18"/>
      <c r="O498" s="18"/>
    </row>
    <row r="499" spans="13:15" ht="13.8" x14ac:dyDescent="0.25">
      <c r="M499" s="18"/>
      <c r="N499" s="18"/>
      <c r="O499" s="18"/>
    </row>
    <row r="500" spans="13:15" ht="13.8" x14ac:dyDescent="0.25">
      <c r="M500" s="18"/>
      <c r="N500" s="18"/>
      <c r="O500" s="18"/>
    </row>
    <row r="501" spans="13:15" ht="13.8" x14ac:dyDescent="0.25">
      <c r="M501" s="18"/>
      <c r="N501" s="18"/>
      <c r="O501" s="18"/>
    </row>
    <row r="502" spans="13:15" ht="13.8" x14ac:dyDescent="0.25">
      <c r="M502" s="18"/>
      <c r="N502" s="18"/>
      <c r="O502" s="18"/>
    </row>
    <row r="503" spans="13:15" ht="13.8" x14ac:dyDescent="0.25">
      <c r="M503" s="18"/>
      <c r="N503" s="18"/>
      <c r="O503" s="18"/>
    </row>
    <row r="504" spans="13:15" ht="13.8" x14ac:dyDescent="0.25">
      <c r="M504" s="18"/>
      <c r="N504" s="18"/>
      <c r="O504" s="18"/>
    </row>
    <row r="505" spans="13:15" ht="13.8" x14ac:dyDescent="0.25">
      <c r="M505" s="18"/>
      <c r="N505" s="18"/>
      <c r="O505" s="18"/>
    </row>
    <row r="506" spans="13:15" ht="13.8" x14ac:dyDescent="0.25">
      <c r="M506" s="18"/>
      <c r="N506" s="18"/>
      <c r="O506" s="18"/>
    </row>
    <row r="507" spans="13:15" ht="13.8" x14ac:dyDescent="0.25">
      <c r="M507" s="18"/>
      <c r="N507" s="18"/>
      <c r="O507" s="18"/>
    </row>
    <row r="508" spans="13:15" ht="13.8" x14ac:dyDescent="0.25">
      <c r="M508" s="18"/>
      <c r="N508" s="18"/>
      <c r="O508" s="18"/>
    </row>
    <row r="509" spans="13:15" ht="13.8" x14ac:dyDescent="0.25">
      <c r="M509" s="18"/>
      <c r="N509" s="18"/>
      <c r="O509" s="18"/>
    </row>
    <row r="510" spans="13:15" ht="13.8" x14ac:dyDescent="0.25">
      <c r="M510" s="18"/>
      <c r="N510" s="18"/>
      <c r="O510" s="18"/>
    </row>
    <row r="511" spans="13:15" ht="13.8" x14ac:dyDescent="0.25">
      <c r="M511" s="18"/>
      <c r="N511" s="18"/>
      <c r="O511" s="18"/>
    </row>
    <row r="512" spans="13:15" ht="13.8" x14ac:dyDescent="0.25">
      <c r="M512" s="18"/>
      <c r="N512" s="18"/>
      <c r="O512" s="18"/>
    </row>
    <row r="513" spans="13:15" ht="13.8" x14ac:dyDescent="0.25">
      <c r="M513" s="18"/>
      <c r="N513" s="18"/>
      <c r="O513" s="18"/>
    </row>
    <row r="514" spans="13:15" ht="13.8" x14ac:dyDescent="0.25">
      <c r="M514" s="18"/>
      <c r="N514" s="18"/>
      <c r="O514" s="18"/>
    </row>
    <row r="515" spans="13:15" ht="13.8" x14ac:dyDescent="0.25">
      <c r="M515" s="18"/>
      <c r="N515" s="18"/>
      <c r="O515" s="18"/>
    </row>
    <row r="516" spans="13:15" ht="13.8" x14ac:dyDescent="0.25">
      <c r="M516" s="18"/>
      <c r="N516" s="18"/>
      <c r="O516" s="18"/>
    </row>
    <row r="517" spans="13:15" ht="13.8" x14ac:dyDescent="0.25">
      <c r="M517" s="18"/>
      <c r="N517" s="18"/>
      <c r="O517" s="18"/>
    </row>
    <row r="518" spans="13:15" ht="13.8" x14ac:dyDescent="0.25">
      <c r="M518" s="18"/>
      <c r="N518" s="18"/>
      <c r="O518" s="18"/>
    </row>
    <row r="519" spans="13:15" ht="13.8" x14ac:dyDescent="0.25">
      <c r="M519" s="18"/>
      <c r="N519" s="18"/>
      <c r="O519" s="18"/>
    </row>
    <row r="520" spans="13:15" ht="13.8" x14ac:dyDescent="0.25">
      <c r="M520" s="18"/>
      <c r="N520" s="18"/>
      <c r="O520" s="18"/>
    </row>
    <row r="521" spans="13:15" ht="13.8" x14ac:dyDescent="0.25">
      <c r="M521" s="18"/>
      <c r="N521" s="18"/>
      <c r="O521" s="18"/>
    </row>
    <row r="522" spans="13:15" ht="13.8" x14ac:dyDescent="0.25">
      <c r="M522" s="18"/>
      <c r="N522" s="18"/>
      <c r="O522" s="18"/>
    </row>
    <row r="523" spans="13:15" ht="13.8" x14ac:dyDescent="0.25">
      <c r="M523" s="18"/>
      <c r="N523" s="18"/>
      <c r="O523" s="18"/>
    </row>
    <row r="524" spans="13:15" ht="13.8" x14ac:dyDescent="0.25">
      <c r="M524" s="18"/>
      <c r="N524" s="18"/>
      <c r="O524" s="18"/>
    </row>
    <row r="525" spans="13:15" ht="13.8" x14ac:dyDescent="0.25">
      <c r="M525" s="18"/>
      <c r="N525" s="18"/>
      <c r="O525" s="18"/>
    </row>
    <row r="526" spans="13:15" ht="13.8" x14ac:dyDescent="0.25">
      <c r="M526" s="18"/>
      <c r="N526" s="18"/>
      <c r="O526" s="18"/>
    </row>
    <row r="527" spans="13:15" ht="13.8" x14ac:dyDescent="0.25">
      <c r="M527" s="18"/>
      <c r="N527" s="18"/>
      <c r="O527" s="18"/>
    </row>
    <row r="528" spans="13:15" ht="13.8" x14ac:dyDescent="0.25">
      <c r="M528" s="18"/>
      <c r="N528" s="18"/>
      <c r="O528" s="18"/>
    </row>
    <row r="529" spans="13:15" ht="13.8" x14ac:dyDescent="0.25">
      <c r="M529" s="18"/>
      <c r="N529" s="18"/>
      <c r="O529" s="18"/>
    </row>
    <row r="530" spans="13:15" ht="13.8" x14ac:dyDescent="0.25">
      <c r="M530" s="18"/>
      <c r="N530" s="18"/>
      <c r="O530" s="18"/>
    </row>
    <row r="531" spans="13:15" ht="13.8" x14ac:dyDescent="0.25">
      <c r="M531" s="18"/>
      <c r="N531" s="18"/>
      <c r="O531" s="18"/>
    </row>
    <row r="532" spans="13:15" ht="13.8" x14ac:dyDescent="0.25">
      <c r="M532" s="18"/>
      <c r="N532" s="18"/>
      <c r="O532" s="18"/>
    </row>
    <row r="533" spans="13:15" ht="13.8" x14ac:dyDescent="0.25">
      <c r="M533" s="18"/>
      <c r="N533" s="18"/>
      <c r="O533" s="18"/>
    </row>
    <row r="534" spans="13:15" ht="13.8" x14ac:dyDescent="0.25">
      <c r="M534" s="18"/>
      <c r="N534" s="18"/>
      <c r="O534" s="18"/>
    </row>
    <row r="535" spans="13:15" ht="13.8" x14ac:dyDescent="0.25">
      <c r="M535" s="18"/>
      <c r="N535" s="18"/>
      <c r="O535" s="18"/>
    </row>
    <row r="536" spans="13:15" ht="13.8" x14ac:dyDescent="0.25">
      <c r="M536" s="18"/>
      <c r="N536" s="18"/>
      <c r="O536" s="18"/>
    </row>
    <row r="537" spans="13:15" ht="13.8" x14ac:dyDescent="0.25">
      <c r="M537" s="18"/>
      <c r="N537" s="18"/>
      <c r="O537" s="18"/>
    </row>
    <row r="538" spans="13:15" ht="13.8" x14ac:dyDescent="0.25">
      <c r="M538" s="18"/>
      <c r="N538" s="18"/>
      <c r="O538" s="18"/>
    </row>
    <row r="539" spans="13:15" ht="13.8" x14ac:dyDescent="0.25">
      <c r="M539" s="18"/>
      <c r="N539" s="18"/>
      <c r="O539" s="18"/>
    </row>
    <row r="540" spans="13:15" ht="13.8" x14ac:dyDescent="0.25">
      <c r="M540" s="18"/>
      <c r="N540" s="18"/>
      <c r="O540" s="18"/>
    </row>
    <row r="541" spans="13:15" ht="13.8" x14ac:dyDescent="0.25">
      <c r="M541" s="18"/>
      <c r="N541" s="18"/>
      <c r="O541" s="18"/>
    </row>
    <row r="542" spans="13:15" ht="13.8" x14ac:dyDescent="0.25">
      <c r="M542" s="18"/>
      <c r="N542" s="18"/>
      <c r="O542" s="18"/>
    </row>
    <row r="543" spans="13:15" ht="13.8" x14ac:dyDescent="0.25">
      <c r="M543" s="18"/>
      <c r="N543" s="18"/>
      <c r="O543" s="18"/>
    </row>
    <row r="544" spans="13:15" ht="13.8" x14ac:dyDescent="0.25">
      <c r="M544" s="18"/>
      <c r="N544" s="18"/>
      <c r="O544" s="18"/>
    </row>
    <row r="545" spans="13:15" ht="13.8" x14ac:dyDescent="0.25">
      <c r="M545" s="18"/>
      <c r="N545" s="18"/>
      <c r="O545" s="18"/>
    </row>
    <row r="546" spans="13:15" ht="13.8" x14ac:dyDescent="0.25">
      <c r="M546" s="18"/>
      <c r="N546" s="18"/>
      <c r="O546" s="18"/>
    </row>
    <row r="547" spans="13:15" ht="13.8" x14ac:dyDescent="0.25">
      <c r="M547" s="18"/>
      <c r="N547" s="18"/>
      <c r="O547" s="18"/>
    </row>
    <row r="548" spans="13:15" ht="13.8" x14ac:dyDescent="0.25">
      <c r="M548" s="18"/>
      <c r="N548" s="18"/>
      <c r="O548" s="18"/>
    </row>
    <row r="549" spans="13:15" ht="13.8" x14ac:dyDescent="0.25">
      <c r="M549" s="18"/>
      <c r="N549" s="18"/>
      <c r="O549" s="18"/>
    </row>
    <row r="550" spans="13:15" ht="13.8" x14ac:dyDescent="0.25">
      <c r="M550" s="18"/>
      <c r="N550" s="18"/>
      <c r="O550" s="18"/>
    </row>
    <row r="551" spans="13:15" ht="13.8" x14ac:dyDescent="0.25">
      <c r="M551" s="18"/>
      <c r="N551" s="18"/>
      <c r="O551" s="18"/>
    </row>
    <row r="552" spans="13:15" ht="13.8" x14ac:dyDescent="0.25">
      <c r="M552" s="18"/>
      <c r="N552" s="18"/>
      <c r="O552" s="18"/>
    </row>
    <row r="553" spans="13:15" ht="13.8" x14ac:dyDescent="0.25">
      <c r="M553" s="18"/>
      <c r="N553" s="18"/>
      <c r="O553" s="18"/>
    </row>
    <row r="554" spans="13:15" ht="13.8" x14ac:dyDescent="0.25">
      <c r="M554" s="18"/>
      <c r="N554" s="18"/>
      <c r="O554" s="18"/>
    </row>
    <row r="555" spans="13:15" ht="13.8" x14ac:dyDescent="0.25">
      <c r="M555" s="18"/>
      <c r="N555" s="18"/>
      <c r="O555" s="18"/>
    </row>
    <row r="556" spans="13:15" ht="13.8" x14ac:dyDescent="0.25">
      <c r="M556" s="18"/>
      <c r="N556" s="18"/>
      <c r="O556" s="18"/>
    </row>
    <row r="557" spans="13:15" ht="13.8" x14ac:dyDescent="0.25">
      <c r="M557" s="18"/>
      <c r="N557" s="18"/>
      <c r="O557" s="18"/>
    </row>
    <row r="558" spans="13:15" ht="13.8" x14ac:dyDescent="0.25">
      <c r="M558" s="18"/>
      <c r="N558" s="18"/>
      <c r="O558" s="18"/>
    </row>
    <row r="559" spans="13:15" ht="13.8" x14ac:dyDescent="0.25">
      <c r="M559" s="18"/>
      <c r="N559" s="18"/>
      <c r="O559" s="18"/>
    </row>
    <row r="560" spans="13:15" ht="13.8" x14ac:dyDescent="0.25">
      <c r="M560" s="18"/>
      <c r="N560" s="18"/>
      <c r="O560" s="18"/>
    </row>
    <row r="561" spans="13:15" ht="13.8" x14ac:dyDescent="0.25">
      <c r="M561" s="18"/>
      <c r="N561" s="18"/>
      <c r="O561" s="18"/>
    </row>
    <row r="562" spans="13:15" ht="13.8" x14ac:dyDescent="0.25">
      <c r="M562" s="18"/>
      <c r="N562" s="18"/>
      <c r="O562" s="18"/>
    </row>
    <row r="563" spans="13:15" ht="13.8" x14ac:dyDescent="0.25">
      <c r="M563" s="18"/>
      <c r="N563" s="18"/>
      <c r="O563" s="18"/>
    </row>
    <row r="564" spans="13:15" ht="13.8" x14ac:dyDescent="0.25">
      <c r="M564" s="18"/>
      <c r="N564" s="18"/>
      <c r="O564" s="18"/>
    </row>
    <row r="565" spans="13:15" ht="13.8" x14ac:dyDescent="0.25">
      <c r="M565" s="18"/>
      <c r="N565" s="18"/>
      <c r="O565" s="18"/>
    </row>
    <row r="566" spans="13:15" ht="13.8" x14ac:dyDescent="0.25">
      <c r="M566" s="18"/>
      <c r="N566" s="18"/>
      <c r="O566" s="18"/>
    </row>
    <row r="567" spans="13:15" ht="13.8" x14ac:dyDescent="0.25">
      <c r="M567" s="18"/>
      <c r="N567" s="18"/>
      <c r="O567" s="18"/>
    </row>
    <row r="568" spans="13:15" ht="13.8" x14ac:dyDescent="0.25">
      <c r="M568" s="18"/>
      <c r="N568" s="18"/>
      <c r="O568" s="18"/>
    </row>
    <row r="569" spans="13:15" ht="13.8" x14ac:dyDescent="0.25">
      <c r="M569" s="18"/>
      <c r="N569" s="18"/>
      <c r="O569" s="18"/>
    </row>
    <row r="570" spans="13:15" ht="13.8" x14ac:dyDescent="0.25">
      <c r="M570" s="18"/>
      <c r="N570" s="18"/>
      <c r="O570" s="18"/>
    </row>
    <row r="571" spans="13:15" ht="13.8" x14ac:dyDescent="0.25">
      <c r="M571" s="18"/>
      <c r="N571" s="18"/>
      <c r="O571" s="18"/>
    </row>
    <row r="572" spans="13:15" ht="13.8" x14ac:dyDescent="0.25">
      <c r="M572" s="18"/>
      <c r="N572" s="18"/>
      <c r="O572" s="18"/>
    </row>
    <row r="573" spans="13:15" ht="13.8" x14ac:dyDescent="0.25">
      <c r="M573" s="18"/>
      <c r="N573" s="18"/>
      <c r="O573" s="18"/>
    </row>
    <row r="574" spans="13:15" ht="13.8" x14ac:dyDescent="0.25">
      <c r="M574" s="18"/>
      <c r="N574" s="18"/>
      <c r="O574" s="18"/>
    </row>
    <row r="575" spans="13:15" ht="13.8" x14ac:dyDescent="0.25">
      <c r="M575" s="18"/>
      <c r="N575" s="18"/>
      <c r="O575" s="18"/>
    </row>
    <row r="576" spans="13:15" ht="13.8" x14ac:dyDescent="0.25">
      <c r="M576" s="18"/>
      <c r="N576" s="18"/>
      <c r="O576" s="18"/>
    </row>
    <row r="577" spans="13:15" ht="13.8" x14ac:dyDescent="0.25">
      <c r="M577" s="18"/>
      <c r="N577" s="18"/>
      <c r="O577" s="18"/>
    </row>
    <row r="578" spans="13:15" ht="13.8" x14ac:dyDescent="0.25">
      <c r="M578" s="18"/>
      <c r="N578" s="18"/>
      <c r="O578" s="18"/>
    </row>
    <row r="579" spans="13:15" ht="13.8" x14ac:dyDescent="0.25">
      <c r="M579" s="18"/>
      <c r="N579" s="18"/>
      <c r="O579" s="18"/>
    </row>
    <row r="580" spans="13:15" ht="13.8" x14ac:dyDescent="0.25">
      <c r="M580" s="18"/>
      <c r="N580" s="18"/>
      <c r="O580" s="18"/>
    </row>
    <row r="581" spans="13:15" ht="13.8" x14ac:dyDescent="0.25">
      <c r="M581" s="18"/>
      <c r="N581" s="18"/>
      <c r="O581" s="18"/>
    </row>
    <row r="582" spans="13:15" ht="13.8" x14ac:dyDescent="0.25">
      <c r="M582" s="18"/>
      <c r="N582" s="18"/>
      <c r="O582" s="18"/>
    </row>
    <row r="583" spans="13:15" ht="13.8" x14ac:dyDescent="0.25">
      <c r="M583" s="18"/>
      <c r="N583" s="18"/>
      <c r="O583" s="18"/>
    </row>
    <row r="584" spans="13:15" ht="13.8" x14ac:dyDescent="0.25">
      <c r="M584" s="18"/>
      <c r="N584" s="18"/>
      <c r="O584" s="18"/>
    </row>
    <row r="585" spans="13:15" ht="13.8" x14ac:dyDescent="0.25">
      <c r="M585" s="18"/>
      <c r="N585" s="18"/>
      <c r="O585" s="18"/>
    </row>
    <row r="586" spans="13:15" ht="13.8" x14ac:dyDescent="0.25">
      <c r="M586" s="18"/>
      <c r="N586" s="18"/>
      <c r="O586" s="18"/>
    </row>
    <row r="587" spans="13:15" ht="13.8" x14ac:dyDescent="0.25">
      <c r="M587" s="18"/>
      <c r="N587" s="18"/>
      <c r="O587" s="18"/>
    </row>
    <row r="588" spans="13:15" ht="13.8" x14ac:dyDescent="0.25">
      <c r="M588" s="18"/>
      <c r="N588" s="18"/>
      <c r="O588" s="18"/>
    </row>
    <row r="589" spans="13:15" ht="13.8" x14ac:dyDescent="0.25">
      <c r="M589" s="18"/>
      <c r="N589" s="18"/>
      <c r="O589" s="18"/>
    </row>
    <row r="590" spans="13:15" ht="13.8" x14ac:dyDescent="0.25">
      <c r="M590" s="18"/>
      <c r="N590" s="18"/>
      <c r="O590" s="18"/>
    </row>
    <row r="591" spans="13:15" ht="13.8" x14ac:dyDescent="0.25">
      <c r="M591" s="18"/>
      <c r="N591" s="18"/>
      <c r="O591" s="18"/>
    </row>
    <row r="592" spans="13:15" ht="13.8" x14ac:dyDescent="0.25">
      <c r="M592" s="18"/>
      <c r="N592" s="18"/>
      <c r="O592" s="18"/>
    </row>
    <row r="593" spans="13:15" ht="13.8" x14ac:dyDescent="0.25">
      <c r="M593" s="18"/>
      <c r="N593" s="18"/>
      <c r="O593" s="18"/>
    </row>
    <row r="594" spans="13:15" ht="13.8" x14ac:dyDescent="0.25">
      <c r="M594" s="18"/>
      <c r="N594" s="18"/>
      <c r="O594" s="18"/>
    </row>
    <row r="595" spans="13:15" ht="13.8" x14ac:dyDescent="0.25">
      <c r="M595" s="18"/>
      <c r="N595" s="18"/>
      <c r="O595" s="18"/>
    </row>
    <row r="596" spans="13:15" ht="13.8" x14ac:dyDescent="0.25">
      <c r="M596" s="18"/>
      <c r="N596" s="18"/>
      <c r="O596" s="18"/>
    </row>
    <row r="597" spans="13:15" ht="13.8" x14ac:dyDescent="0.25">
      <c r="M597" s="18"/>
      <c r="N597" s="18"/>
      <c r="O597" s="18"/>
    </row>
    <row r="598" spans="13:15" ht="13.8" x14ac:dyDescent="0.25">
      <c r="M598" s="18"/>
      <c r="N598" s="18"/>
      <c r="O598" s="18"/>
    </row>
    <row r="599" spans="13:15" ht="13.8" x14ac:dyDescent="0.25">
      <c r="M599" s="18"/>
      <c r="N599" s="18"/>
      <c r="O599" s="18"/>
    </row>
    <row r="600" spans="13:15" ht="13.8" x14ac:dyDescent="0.25">
      <c r="M600" s="18"/>
      <c r="N600" s="18"/>
      <c r="O600" s="18"/>
    </row>
    <row r="601" spans="13:15" ht="13.8" x14ac:dyDescent="0.25">
      <c r="M601" s="18"/>
      <c r="N601" s="18"/>
      <c r="O601" s="18"/>
    </row>
    <row r="602" spans="13:15" ht="13.8" x14ac:dyDescent="0.25">
      <c r="M602" s="18"/>
      <c r="N602" s="18"/>
      <c r="O602" s="18"/>
    </row>
    <row r="603" spans="13:15" ht="13.8" x14ac:dyDescent="0.25">
      <c r="M603" s="18"/>
      <c r="N603" s="18"/>
      <c r="O603" s="18"/>
    </row>
    <row r="604" spans="13:15" ht="13.8" x14ac:dyDescent="0.25">
      <c r="M604" s="18"/>
      <c r="N604" s="18"/>
      <c r="O604" s="18"/>
    </row>
    <row r="605" spans="13:15" ht="13.8" x14ac:dyDescent="0.25">
      <c r="M605" s="18"/>
      <c r="N605" s="18"/>
      <c r="O605" s="18"/>
    </row>
    <row r="606" spans="13:15" ht="13.8" x14ac:dyDescent="0.25">
      <c r="M606" s="18"/>
      <c r="N606" s="18"/>
      <c r="O606" s="18"/>
    </row>
    <row r="607" spans="13:15" ht="13.8" x14ac:dyDescent="0.25">
      <c r="M607" s="18"/>
      <c r="N607" s="18"/>
      <c r="O607" s="18"/>
    </row>
    <row r="608" spans="13:15" ht="13.8" x14ac:dyDescent="0.25">
      <c r="M608" s="18"/>
      <c r="N608" s="18"/>
      <c r="O608" s="18"/>
    </row>
    <row r="609" spans="13:15" ht="13.8" x14ac:dyDescent="0.25">
      <c r="M609" s="18"/>
      <c r="N609" s="18"/>
      <c r="O609" s="18"/>
    </row>
    <row r="610" spans="13:15" ht="13.8" x14ac:dyDescent="0.25">
      <c r="M610" s="18"/>
      <c r="N610" s="18"/>
      <c r="O610" s="18"/>
    </row>
    <row r="611" spans="13:15" ht="13.8" x14ac:dyDescent="0.25">
      <c r="M611" s="18"/>
      <c r="N611" s="18"/>
      <c r="O611" s="18"/>
    </row>
    <row r="612" spans="13:15" ht="13.8" x14ac:dyDescent="0.25">
      <c r="M612" s="18"/>
      <c r="N612" s="18"/>
      <c r="O612" s="18"/>
    </row>
    <row r="613" spans="13:15" ht="13.8" x14ac:dyDescent="0.25">
      <c r="M613" s="18"/>
      <c r="N613" s="18"/>
      <c r="O613" s="18"/>
    </row>
    <row r="614" spans="13:15" ht="13.8" x14ac:dyDescent="0.25">
      <c r="M614" s="18"/>
      <c r="N614" s="18"/>
      <c r="O614" s="18"/>
    </row>
    <row r="615" spans="13:15" ht="13.8" x14ac:dyDescent="0.25">
      <c r="M615" s="18"/>
      <c r="N615" s="18"/>
      <c r="O615" s="18"/>
    </row>
    <row r="616" spans="13:15" ht="13.8" x14ac:dyDescent="0.25">
      <c r="M616" s="18"/>
      <c r="N616" s="18"/>
      <c r="O616" s="18"/>
    </row>
    <row r="617" spans="13:15" ht="13.8" x14ac:dyDescent="0.25">
      <c r="M617" s="18"/>
      <c r="N617" s="18"/>
      <c r="O617" s="18"/>
    </row>
    <row r="618" spans="13:15" ht="13.8" x14ac:dyDescent="0.25">
      <c r="M618" s="18"/>
      <c r="N618" s="18"/>
      <c r="O618" s="18"/>
    </row>
    <row r="619" spans="13:15" ht="13.8" x14ac:dyDescent="0.25">
      <c r="M619" s="18"/>
      <c r="N619" s="18"/>
      <c r="O619" s="18"/>
    </row>
    <row r="620" spans="13:15" ht="13.8" x14ac:dyDescent="0.25">
      <c r="M620" s="18"/>
      <c r="N620" s="18"/>
      <c r="O620" s="18"/>
    </row>
    <row r="621" spans="13:15" ht="13.8" x14ac:dyDescent="0.25">
      <c r="M621" s="18"/>
      <c r="N621" s="18"/>
      <c r="O621" s="18"/>
    </row>
    <row r="622" spans="13:15" ht="13.8" x14ac:dyDescent="0.25">
      <c r="M622" s="18"/>
      <c r="N622" s="18"/>
      <c r="O622" s="18"/>
    </row>
    <row r="623" spans="13:15" ht="13.8" x14ac:dyDescent="0.25">
      <c r="M623" s="18"/>
      <c r="N623" s="18"/>
      <c r="O623" s="18"/>
    </row>
    <row r="624" spans="13:15" ht="13.8" x14ac:dyDescent="0.25">
      <c r="M624" s="18"/>
      <c r="N624" s="18"/>
      <c r="O624" s="18"/>
    </row>
    <row r="625" spans="13:15" ht="13.8" x14ac:dyDescent="0.25">
      <c r="M625" s="18"/>
      <c r="N625" s="18"/>
      <c r="O625" s="18"/>
    </row>
    <row r="626" spans="13:15" ht="13.8" x14ac:dyDescent="0.25">
      <c r="M626" s="18"/>
      <c r="N626" s="18"/>
      <c r="O626" s="18"/>
    </row>
    <row r="627" spans="13:15" ht="13.8" x14ac:dyDescent="0.25">
      <c r="M627" s="18"/>
      <c r="N627" s="18"/>
      <c r="O627" s="18"/>
    </row>
    <row r="628" spans="13:15" ht="13.8" x14ac:dyDescent="0.25">
      <c r="M628" s="18"/>
      <c r="N628" s="18"/>
      <c r="O628" s="18"/>
    </row>
    <row r="629" spans="13:15" ht="13.8" x14ac:dyDescent="0.25">
      <c r="M629" s="18"/>
      <c r="N629" s="18"/>
      <c r="O629" s="18"/>
    </row>
    <row r="630" spans="13:15" ht="13.8" x14ac:dyDescent="0.25">
      <c r="M630" s="18"/>
      <c r="N630" s="18"/>
      <c r="O630" s="18"/>
    </row>
    <row r="631" spans="13:15" ht="13.8" x14ac:dyDescent="0.25">
      <c r="M631" s="18"/>
      <c r="N631" s="18"/>
      <c r="O631" s="18"/>
    </row>
    <row r="632" spans="13:15" ht="13.8" x14ac:dyDescent="0.25">
      <c r="M632" s="18"/>
      <c r="N632" s="18"/>
      <c r="O632" s="18"/>
    </row>
    <row r="633" spans="13:15" ht="13.8" x14ac:dyDescent="0.25">
      <c r="M633" s="18"/>
      <c r="N633" s="18"/>
      <c r="O633" s="18"/>
    </row>
    <row r="634" spans="13:15" ht="13.8" x14ac:dyDescent="0.25">
      <c r="M634" s="18"/>
      <c r="N634" s="18"/>
      <c r="O634" s="18"/>
    </row>
    <row r="635" spans="13:15" ht="13.8" x14ac:dyDescent="0.25">
      <c r="M635" s="18"/>
      <c r="N635" s="18"/>
      <c r="O635" s="18"/>
    </row>
    <row r="636" spans="13:15" ht="13.8" x14ac:dyDescent="0.25">
      <c r="M636" s="18"/>
      <c r="N636" s="18"/>
      <c r="O636" s="18"/>
    </row>
    <row r="637" spans="13:15" ht="13.8" x14ac:dyDescent="0.25">
      <c r="M637" s="18"/>
      <c r="N637" s="18"/>
      <c r="O637" s="18"/>
    </row>
    <row r="638" spans="13:15" ht="13.8" x14ac:dyDescent="0.25">
      <c r="M638" s="18"/>
      <c r="N638" s="18"/>
      <c r="O638" s="18"/>
    </row>
    <row r="639" spans="13:15" ht="13.8" x14ac:dyDescent="0.25">
      <c r="M639" s="18"/>
      <c r="N639" s="18"/>
      <c r="O639" s="18"/>
    </row>
    <row r="640" spans="13:15" ht="13.8" x14ac:dyDescent="0.25">
      <c r="M640" s="18"/>
      <c r="N640" s="18"/>
      <c r="O640" s="18"/>
    </row>
    <row r="641" spans="13:15" ht="13.8" x14ac:dyDescent="0.25">
      <c r="M641" s="18"/>
      <c r="N641" s="18"/>
      <c r="O641" s="18"/>
    </row>
    <row r="642" spans="13:15" ht="13.8" x14ac:dyDescent="0.25">
      <c r="M642" s="18"/>
      <c r="N642" s="18"/>
      <c r="O642" s="18"/>
    </row>
    <row r="643" spans="13:15" ht="13.8" x14ac:dyDescent="0.25">
      <c r="M643" s="18"/>
      <c r="N643" s="18"/>
      <c r="O643" s="18"/>
    </row>
    <row r="644" spans="13:15" ht="13.8" x14ac:dyDescent="0.25">
      <c r="M644" s="18"/>
      <c r="N644" s="18"/>
      <c r="O644" s="18"/>
    </row>
    <row r="645" spans="13:15" ht="13.8" x14ac:dyDescent="0.25">
      <c r="M645" s="18"/>
      <c r="N645" s="18"/>
      <c r="O645" s="18"/>
    </row>
    <row r="646" spans="13:15" ht="13.8" x14ac:dyDescent="0.25">
      <c r="M646" s="18"/>
      <c r="N646" s="18"/>
      <c r="O646" s="18"/>
    </row>
    <row r="647" spans="13:15" ht="13.8" x14ac:dyDescent="0.25">
      <c r="M647" s="18"/>
      <c r="N647" s="18"/>
      <c r="O647" s="18"/>
    </row>
    <row r="648" spans="13:15" ht="13.8" x14ac:dyDescent="0.25">
      <c r="M648" s="18"/>
      <c r="N648" s="18"/>
      <c r="O648" s="18"/>
    </row>
    <row r="649" spans="13:15" ht="13.8" x14ac:dyDescent="0.25">
      <c r="M649" s="18"/>
      <c r="N649" s="18"/>
      <c r="O649" s="18"/>
    </row>
    <row r="650" spans="13:15" ht="13.8" x14ac:dyDescent="0.25">
      <c r="M650" s="18"/>
      <c r="N650" s="18"/>
      <c r="O650" s="18"/>
    </row>
    <row r="651" spans="13:15" ht="13.8" x14ac:dyDescent="0.25">
      <c r="M651" s="18"/>
      <c r="N651" s="18"/>
      <c r="O651" s="18"/>
    </row>
    <row r="652" spans="13:15" ht="13.8" x14ac:dyDescent="0.25">
      <c r="M652" s="18"/>
      <c r="N652" s="18"/>
      <c r="O652" s="18"/>
    </row>
    <row r="653" spans="13:15" ht="13.8" x14ac:dyDescent="0.25">
      <c r="M653" s="18"/>
      <c r="N653" s="18"/>
      <c r="O653" s="18"/>
    </row>
    <row r="654" spans="13:15" ht="13.8" x14ac:dyDescent="0.25">
      <c r="M654" s="18"/>
      <c r="N654" s="18"/>
      <c r="O654" s="18"/>
    </row>
    <row r="655" spans="13:15" ht="13.8" x14ac:dyDescent="0.25">
      <c r="M655" s="18"/>
      <c r="N655" s="18"/>
      <c r="O655" s="18"/>
    </row>
    <row r="656" spans="13:15" ht="13.8" x14ac:dyDescent="0.25">
      <c r="M656" s="18"/>
      <c r="N656" s="18"/>
      <c r="O656" s="18"/>
    </row>
    <row r="657" spans="13:15" ht="13.8" x14ac:dyDescent="0.25">
      <c r="M657" s="18"/>
      <c r="N657" s="18"/>
      <c r="O657" s="18"/>
    </row>
    <row r="658" spans="13:15" ht="13.8" x14ac:dyDescent="0.25">
      <c r="M658" s="18"/>
      <c r="N658" s="18"/>
      <c r="O658" s="18"/>
    </row>
    <row r="659" spans="13:15" ht="13.8" x14ac:dyDescent="0.25">
      <c r="M659" s="18"/>
      <c r="N659" s="18"/>
      <c r="O659" s="18"/>
    </row>
    <row r="660" spans="13:15" ht="13.8" x14ac:dyDescent="0.25">
      <c r="M660" s="18"/>
      <c r="N660" s="18"/>
      <c r="O660" s="18"/>
    </row>
    <row r="661" spans="13:15" ht="13.8" x14ac:dyDescent="0.25">
      <c r="M661" s="18"/>
      <c r="N661" s="18"/>
      <c r="O661" s="18"/>
    </row>
    <row r="662" spans="13:15" ht="13.8" x14ac:dyDescent="0.25">
      <c r="M662" s="18"/>
      <c r="N662" s="18"/>
      <c r="O662" s="18"/>
    </row>
    <row r="663" spans="13:15" ht="13.8" x14ac:dyDescent="0.25">
      <c r="M663" s="18"/>
      <c r="N663" s="18"/>
      <c r="O663" s="18"/>
    </row>
    <row r="664" spans="13:15" ht="13.8" x14ac:dyDescent="0.25">
      <c r="M664" s="18"/>
      <c r="N664" s="18"/>
      <c r="O664" s="18"/>
    </row>
    <row r="665" spans="13:15" ht="13.8" x14ac:dyDescent="0.25">
      <c r="M665" s="18"/>
      <c r="N665" s="18"/>
      <c r="O665" s="18"/>
    </row>
    <row r="666" spans="13:15" ht="13.8" x14ac:dyDescent="0.25">
      <c r="M666" s="18"/>
      <c r="N666" s="18"/>
      <c r="O666" s="18"/>
    </row>
    <row r="667" spans="13:15" ht="13.8" x14ac:dyDescent="0.25">
      <c r="M667" s="18"/>
      <c r="N667" s="18"/>
      <c r="O667" s="18"/>
    </row>
    <row r="668" spans="13:15" ht="13.8" x14ac:dyDescent="0.25">
      <c r="M668" s="18"/>
      <c r="N668" s="18"/>
      <c r="O668" s="18"/>
    </row>
    <row r="669" spans="13:15" ht="13.8" x14ac:dyDescent="0.25">
      <c r="M669" s="18"/>
      <c r="N669" s="18"/>
      <c r="O669" s="18"/>
    </row>
    <row r="670" spans="13:15" ht="13.8" x14ac:dyDescent="0.25">
      <c r="M670" s="18"/>
      <c r="N670" s="18"/>
      <c r="O670" s="18"/>
    </row>
    <row r="671" spans="13:15" ht="13.8" x14ac:dyDescent="0.25">
      <c r="M671" s="18"/>
      <c r="N671" s="18"/>
      <c r="O671" s="18"/>
    </row>
    <row r="672" spans="13:15" ht="13.8" x14ac:dyDescent="0.25">
      <c r="M672" s="18"/>
      <c r="N672" s="18"/>
      <c r="O672" s="18"/>
    </row>
    <row r="673" spans="13:15" ht="13.8" x14ac:dyDescent="0.25">
      <c r="M673" s="18"/>
      <c r="N673" s="18"/>
      <c r="O673" s="18"/>
    </row>
    <row r="674" spans="13:15" ht="13.8" x14ac:dyDescent="0.25">
      <c r="M674" s="18"/>
      <c r="N674" s="18"/>
      <c r="O674" s="18"/>
    </row>
    <row r="675" spans="13:15" ht="13.8" x14ac:dyDescent="0.25">
      <c r="M675" s="18"/>
      <c r="N675" s="18"/>
      <c r="O675" s="18"/>
    </row>
    <row r="676" spans="13:15" ht="13.8" x14ac:dyDescent="0.25">
      <c r="M676" s="18"/>
      <c r="N676" s="18"/>
      <c r="O676" s="18"/>
    </row>
    <row r="677" spans="13:15" ht="13.8" x14ac:dyDescent="0.25">
      <c r="M677" s="18"/>
      <c r="N677" s="18"/>
      <c r="O677" s="18"/>
    </row>
    <row r="678" spans="13:15" ht="13.8" x14ac:dyDescent="0.25">
      <c r="M678" s="18"/>
      <c r="N678" s="18"/>
      <c r="O678" s="18"/>
    </row>
    <row r="679" spans="13:15" ht="13.8" x14ac:dyDescent="0.25">
      <c r="M679" s="18"/>
      <c r="N679" s="18"/>
      <c r="O679" s="18"/>
    </row>
    <row r="680" spans="13:15" ht="13.8" x14ac:dyDescent="0.25">
      <c r="M680" s="18"/>
      <c r="N680" s="18"/>
      <c r="O680" s="18"/>
    </row>
    <row r="681" spans="13:15" ht="13.8" x14ac:dyDescent="0.25">
      <c r="M681" s="18"/>
      <c r="N681" s="18"/>
      <c r="O681" s="18"/>
    </row>
    <row r="682" spans="13:15" ht="13.8" x14ac:dyDescent="0.25">
      <c r="M682" s="18"/>
      <c r="N682" s="18"/>
      <c r="O682" s="18"/>
    </row>
    <row r="683" spans="13:15" ht="13.8" x14ac:dyDescent="0.25">
      <c r="M683" s="18"/>
      <c r="N683" s="18"/>
      <c r="O683" s="18"/>
    </row>
    <row r="684" spans="13:15" ht="13.8" x14ac:dyDescent="0.25">
      <c r="M684" s="18"/>
      <c r="N684" s="18"/>
      <c r="O684" s="18"/>
    </row>
    <row r="685" spans="13:15" ht="13.8" x14ac:dyDescent="0.25">
      <c r="M685" s="18"/>
      <c r="N685" s="18"/>
      <c r="O685" s="18"/>
    </row>
    <row r="686" spans="13:15" ht="13.8" x14ac:dyDescent="0.25">
      <c r="M686" s="18"/>
      <c r="N686" s="18"/>
      <c r="O686" s="18"/>
    </row>
    <row r="687" spans="13:15" ht="13.8" x14ac:dyDescent="0.25">
      <c r="M687" s="18"/>
      <c r="N687" s="18"/>
      <c r="O687" s="18"/>
    </row>
    <row r="688" spans="13:15" ht="13.8" x14ac:dyDescent="0.25">
      <c r="M688" s="18"/>
      <c r="N688" s="18"/>
      <c r="O688" s="18"/>
    </row>
    <row r="689" spans="13:15" ht="13.8" x14ac:dyDescent="0.25">
      <c r="M689" s="18"/>
      <c r="N689" s="18"/>
      <c r="O689" s="18"/>
    </row>
    <row r="690" spans="13:15" ht="13.8" x14ac:dyDescent="0.25">
      <c r="M690" s="18"/>
      <c r="N690" s="18"/>
      <c r="O690" s="18"/>
    </row>
    <row r="691" spans="13:15" ht="13.8" x14ac:dyDescent="0.25">
      <c r="M691" s="18"/>
      <c r="N691" s="18"/>
      <c r="O691" s="18"/>
    </row>
    <row r="692" spans="13:15" ht="13.8" x14ac:dyDescent="0.25">
      <c r="M692" s="18"/>
      <c r="N692" s="18"/>
      <c r="O692" s="18"/>
    </row>
    <row r="693" spans="13:15" ht="13.8" x14ac:dyDescent="0.25">
      <c r="M693" s="18"/>
      <c r="N693" s="18"/>
      <c r="O693" s="18"/>
    </row>
    <row r="694" spans="13:15" ht="13.8" x14ac:dyDescent="0.25">
      <c r="M694" s="18"/>
      <c r="N694" s="18"/>
      <c r="O694" s="18"/>
    </row>
    <row r="695" spans="13:15" ht="13.8" x14ac:dyDescent="0.25">
      <c r="M695" s="18"/>
      <c r="N695" s="18"/>
      <c r="O695" s="18"/>
    </row>
    <row r="696" spans="13:15" ht="13.8" x14ac:dyDescent="0.25">
      <c r="M696" s="18"/>
      <c r="N696" s="18"/>
      <c r="O696" s="18"/>
    </row>
    <row r="697" spans="13:15" ht="13.8" x14ac:dyDescent="0.25">
      <c r="M697" s="18"/>
      <c r="N697" s="18"/>
      <c r="O697" s="18"/>
    </row>
    <row r="698" spans="13:15" ht="13.8" x14ac:dyDescent="0.25">
      <c r="M698" s="18"/>
      <c r="N698" s="18"/>
      <c r="O698" s="18"/>
    </row>
    <row r="699" spans="13:15" ht="13.8" x14ac:dyDescent="0.25">
      <c r="M699" s="18"/>
      <c r="N699" s="18"/>
      <c r="O699" s="18"/>
    </row>
    <row r="700" spans="13:15" ht="13.8" x14ac:dyDescent="0.25">
      <c r="M700" s="18"/>
      <c r="N700" s="18"/>
      <c r="O700" s="18"/>
    </row>
    <row r="701" spans="13:15" ht="13.8" x14ac:dyDescent="0.25">
      <c r="M701" s="18"/>
      <c r="N701" s="18"/>
      <c r="O701" s="18"/>
    </row>
    <row r="702" spans="13:15" ht="13.8" x14ac:dyDescent="0.25">
      <c r="M702" s="18"/>
      <c r="N702" s="18"/>
      <c r="O702" s="18"/>
    </row>
    <row r="703" spans="13:15" ht="13.8" x14ac:dyDescent="0.25">
      <c r="M703" s="18"/>
      <c r="N703" s="18"/>
      <c r="O703" s="18"/>
    </row>
    <row r="704" spans="13:15" ht="13.8" x14ac:dyDescent="0.25">
      <c r="M704" s="18"/>
      <c r="N704" s="18"/>
      <c r="O704" s="18"/>
    </row>
    <row r="705" spans="13:15" ht="13.8" x14ac:dyDescent="0.25">
      <c r="M705" s="18"/>
      <c r="N705" s="18"/>
      <c r="O705" s="18"/>
    </row>
    <row r="706" spans="13:15" ht="13.8" x14ac:dyDescent="0.25">
      <c r="M706" s="18"/>
      <c r="N706" s="18"/>
      <c r="O706" s="18"/>
    </row>
    <row r="707" spans="13:15" ht="13.8" x14ac:dyDescent="0.25">
      <c r="M707" s="18"/>
      <c r="N707" s="18"/>
      <c r="O707" s="18"/>
    </row>
    <row r="708" spans="13:15" ht="13.8" x14ac:dyDescent="0.25">
      <c r="M708" s="18"/>
      <c r="N708" s="18"/>
      <c r="O708" s="18"/>
    </row>
    <row r="709" spans="13:15" ht="13.8" x14ac:dyDescent="0.25">
      <c r="M709" s="18"/>
      <c r="N709" s="18"/>
      <c r="O709" s="18"/>
    </row>
    <row r="710" spans="13:15" ht="13.8" x14ac:dyDescent="0.25">
      <c r="M710" s="18"/>
      <c r="N710" s="18"/>
      <c r="O710" s="18"/>
    </row>
    <row r="711" spans="13:15" ht="13.8" x14ac:dyDescent="0.25">
      <c r="M711" s="18"/>
      <c r="N711" s="18"/>
      <c r="O711" s="18"/>
    </row>
    <row r="712" spans="13:15" ht="13.8" x14ac:dyDescent="0.25">
      <c r="M712" s="18"/>
      <c r="N712" s="18"/>
      <c r="O712" s="18"/>
    </row>
    <row r="713" spans="13:15" ht="13.8" x14ac:dyDescent="0.25">
      <c r="M713" s="18"/>
      <c r="N713" s="18"/>
      <c r="O713" s="18"/>
    </row>
    <row r="714" spans="13:15" ht="13.8" x14ac:dyDescent="0.25">
      <c r="M714" s="18"/>
      <c r="N714" s="18"/>
      <c r="O714" s="18"/>
    </row>
    <row r="715" spans="13:15" ht="13.8" x14ac:dyDescent="0.25">
      <c r="M715" s="18"/>
      <c r="N715" s="18"/>
      <c r="O715" s="18"/>
    </row>
    <row r="716" spans="13:15" ht="13.8" x14ac:dyDescent="0.25">
      <c r="M716" s="18"/>
      <c r="N716" s="18"/>
      <c r="O716" s="18"/>
    </row>
    <row r="717" spans="13:15" ht="13.8" x14ac:dyDescent="0.25">
      <c r="M717" s="18"/>
      <c r="N717" s="18"/>
      <c r="O717" s="18"/>
    </row>
    <row r="718" spans="13:15" ht="13.8" x14ac:dyDescent="0.25">
      <c r="M718" s="18"/>
      <c r="N718" s="18"/>
      <c r="O718" s="18"/>
    </row>
    <row r="719" spans="13:15" ht="13.8" x14ac:dyDescent="0.25">
      <c r="M719" s="18"/>
      <c r="N719" s="18"/>
      <c r="O719" s="18"/>
    </row>
    <row r="720" spans="13:15" ht="13.8" x14ac:dyDescent="0.25">
      <c r="M720" s="18"/>
      <c r="N720" s="18"/>
      <c r="O720" s="18"/>
    </row>
    <row r="721" spans="13:15" ht="13.8" x14ac:dyDescent="0.25">
      <c r="M721" s="18"/>
      <c r="N721" s="18"/>
      <c r="O721" s="18"/>
    </row>
    <row r="722" spans="13:15" ht="13.8" x14ac:dyDescent="0.25">
      <c r="M722" s="18"/>
      <c r="N722" s="18"/>
      <c r="O722" s="18"/>
    </row>
    <row r="723" spans="13:15" ht="13.8" x14ac:dyDescent="0.25">
      <c r="M723" s="18"/>
      <c r="N723" s="18"/>
      <c r="O723" s="18"/>
    </row>
    <row r="724" spans="13:15" ht="13.8" x14ac:dyDescent="0.25">
      <c r="M724" s="18"/>
      <c r="N724" s="18"/>
      <c r="O724" s="18"/>
    </row>
    <row r="725" spans="13:15" ht="13.8" x14ac:dyDescent="0.25">
      <c r="M725" s="18"/>
      <c r="N725" s="18"/>
      <c r="O725" s="18"/>
    </row>
    <row r="726" spans="13:15" ht="13.8" x14ac:dyDescent="0.25">
      <c r="M726" s="18"/>
      <c r="N726" s="18"/>
      <c r="O726" s="18"/>
    </row>
    <row r="727" spans="13:15" ht="13.8" x14ac:dyDescent="0.25">
      <c r="M727" s="18"/>
      <c r="N727" s="18"/>
      <c r="O727" s="18"/>
    </row>
    <row r="728" spans="13:15" ht="13.8" x14ac:dyDescent="0.25">
      <c r="M728" s="18"/>
      <c r="N728" s="18"/>
      <c r="O728" s="18"/>
    </row>
    <row r="729" spans="13:15" ht="13.8" x14ac:dyDescent="0.25">
      <c r="M729" s="18"/>
      <c r="N729" s="18"/>
      <c r="O729" s="18"/>
    </row>
    <row r="730" spans="13:15" ht="13.8" x14ac:dyDescent="0.25">
      <c r="M730" s="18"/>
      <c r="N730" s="18"/>
      <c r="O730" s="18"/>
    </row>
    <row r="731" spans="13:15" ht="13.8" x14ac:dyDescent="0.25">
      <c r="M731" s="18"/>
      <c r="N731" s="18"/>
      <c r="O731" s="18"/>
    </row>
    <row r="732" spans="13:15" ht="13.8" x14ac:dyDescent="0.25">
      <c r="M732" s="18"/>
      <c r="N732" s="18"/>
      <c r="O732" s="18"/>
    </row>
    <row r="733" spans="13:15" ht="13.8" x14ac:dyDescent="0.25">
      <c r="M733" s="18"/>
      <c r="N733" s="18"/>
      <c r="O733" s="18"/>
    </row>
    <row r="734" spans="13:15" ht="13.8" x14ac:dyDescent="0.25">
      <c r="M734" s="18"/>
      <c r="N734" s="18"/>
      <c r="O734" s="18"/>
    </row>
    <row r="735" spans="13:15" ht="13.8" x14ac:dyDescent="0.25">
      <c r="M735" s="18"/>
      <c r="N735" s="18"/>
      <c r="O735" s="18"/>
    </row>
    <row r="736" spans="13:15" ht="13.8" x14ac:dyDescent="0.25">
      <c r="M736" s="18"/>
      <c r="N736" s="18"/>
      <c r="O736" s="18"/>
    </row>
    <row r="737" spans="13:15" ht="13.8" x14ac:dyDescent="0.25">
      <c r="M737" s="18"/>
      <c r="N737" s="18"/>
      <c r="O737" s="18"/>
    </row>
    <row r="738" spans="13:15" ht="13.8" x14ac:dyDescent="0.25">
      <c r="M738" s="18"/>
      <c r="N738" s="18"/>
      <c r="O738" s="18"/>
    </row>
    <row r="739" spans="13:15" ht="13.8" x14ac:dyDescent="0.25">
      <c r="M739" s="18"/>
      <c r="N739" s="18"/>
      <c r="O739" s="18"/>
    </row>
    <row r="740" spans="13:15" ht="13.8" x14ac:dyDescent="0.25">
      <c r="M740" s="18"/>
      <c r="N740" s="18"/>
      <c r="O740" s="18"/>
    </row>
    <row r="741" spans="13:15" ht="13.8" x14ac:dyDescent="0.25">
      <c r="M741" s="18"/>
      <c r="N741" s="18"/>
      <c r="O741" s="18"/>
    </row>
    <row r="742" spans="13:15" ht="13.8" x14ac:dyDescent="0.25">
      <c r="M742" s="18"/>
      <c r="N742" s="18"/>
      <c r="O742" s="18"/>
    </row>
    <row r="743" spans="13:15" ht="13.8" x14ac:dyDescent="0.25">
      <c r="M743" s="18"/>
      <c r="N743" s="18"/>
      <c r="O743" s="18"/>
    </row>
    <row r="744" spans="13:15" ht="13.8" x14ac:dyDescent="0.25">
      <c r="M744" s="18"/>
      <c r="N744" s="18"/>
      <c r="O744" s="18"/>
    </row>
    <row r="745" spans="13:15" ht="13.8" x14ac:dyDescent="0.25">
      <c r="M745" s="18"/>
      <c r="N745" s="18"/>
      <c r="O745" s="18"/>
    </row>
    <row r="746" spans="13:15" ht="13.8" x14ac:dyDescent="0.25">
      <c r="M746" s="18"/>
      <c r="N746" s="18"/>
      <c r="O746" s="18"/>
    </row>
    <row r="747" spans="13:15" ht="13.8" x14ac:dyDescent="0.25">
      <c r="M747" s="18"/>
      <c r="N747" s="18"/>
      <c r="O747" s="18"/>
    </row>
    <row r="748" spans="13:15" ht="13.8" x14ac:dyDescent="0.25">
      <c r="M748" s="18"/>
      <c r="N748" s="18"/>
      <c r="O748" s="18"/>
    </row>
    <row r="749" spans="13:15" ht="13.8" x14ac:dyDescent="0.25">
      <c r="M749" s="18"/>
      <c r="N749" s="18"/>
      <c r="O749" s="18"/>
    </row>
    <row r="750" spans="13:15" ht="13.8" x14ac:dyDescent="0.25">
      <c r="M750" s="18"/>
      <c r="N750" s="18"/>
      <c r="O750" s="18"/>
    </row>
    <row r="751" spans="13:15" ht="13.8" x14ac:dyDescent="0.25">
      <c r="M751" s="18"/>
      <c r="N751" s="18"/>
      <c r="O751" s="18"/>
    </row>
    <row r="752" spans="13:15" ht="13.8" x14ac:dyDescent="0.25">
      <c r="M752" s="18"/>
      <c r="N752" s="18"/>
      <c r="O752" s="18"/>
    </row>
    <row r="753" spans="13:15" ht="13.8" x14ac:dyDescent="0.25">
      <c r="M753" s="18"/>
      <c r="N753" s="18"/>
      <c r="O753" s="18"/>
    </row>
    <row r="754" spans="13:15" ht="13.8" x14ac:dyDescent="0.25">
      <c r="M754" s="18"/>
      <c r="N754" s="18"/>
      <c r="O754" s="18"/>
    </row>
    <row r="755" spans="13:15" ht="13.8" x14ac:dyDescent="0.25">
      <c r="M755" s="18"/>
      <c r="N755" s="18"/>
      <c r="O755" s="18"/>
    </row>
    <row r="756" spans="13:15" ht="13.8" x14ac:dyDescent="0.25">
      <c r="M756" s="18"/>
      <c r="N756" s="18"/>
      <c r="O756" s="18"/>
    </row>
    <row r="757" spans="13:15" ht="13.8" x14ac:dyDescent="0.25">
      <c r="M757" s="18"/>
      <c r="N757" s="18"/>
      <c r="O757" s="18"/>
    </row>
    <row r="758" spans="13:15" ht="13.8" x14ac:dyDescent="0.25">
      <c r="M758" s="18"/>
      <c r="N758" s="18"/>
      <c r="O758" s="18"/>
    </row>
    <row r="759" spans="13:15" ht="13.8" x14ac:dyDescent="0.25">
      <c r="M759" s="18"/>
      <c r="N759" s="18"/>
      <c r="O759" s="18"/>
    </row>
    <row r="760" spans="13:15" ht="13.8" x14ac:dyDescent="0.25">
      <c r="M760" s="18"/>
      <c r="N760" s="18"/>
      <c r="O760" s="18"/>
    </row>
    <row r="761" spans="13:15" ht="13.8" x14ac:dyDescent="0.25">
      <c r="M761" s="18"/>
      <c r="N761" s="18"/>
      <c r="O761" s="18"/>
    </row>
    <row r="762" spans="13:15" ht="13.8" x14ac:dyDescent="0.25">
      <c r="M762" s="18"/>
      <c r="N762" s="18"/>
      <c r="O762" s="18"/>
    </row>
    <row r="763" spans="13:15" ht="13.8" x14ac:dyDescent="0.25">
      <c r="M763" s="18"/>
      <c r="N763" s="18"/>
      <c r="O763" s="18"/>
    </row>
    <row r="764" spans="13:15" ht="13.8" x14ac:dyDescent="0.25">
      <c r="M764" s="18"/>
      <c r="N764" s="18"/>
      <c r="O764" s="18"/>
    </row>
    <row r="765" spans="13:15" ht="13.8" x14ac:dyDescent="0.25">
      <c r="M765" s="18"/>
      <c r="N765" s="18"/>
      <c r="O765" s="18"/>
    </row>
    <row r="766" spans="13:15" ht="13.8" x14ac:dyDescent="0.25">
      <c r="M766" s="18"/>
      <c r="N766" s="18"/>
      <c r="O766" s="18"/>
    </row>
    <row r="767" spans="13:15" ht="13.8" x14ac:dyDescent="0.25">
      <c r="M767" s="18"/>
      <c r="N767" s="18"/>
      <c r="O767" s="18"/>
    </row>
    <row r="768" spans="13:15" ht="13.8" x14ac:dyDescent="0.25">
      <c r="M768" s="18"/>
      <c r="N768" s="18"/>
      <c r="O768" s="18"/>
    </row>
    <row r="769" spans="13:15" ht="13.8" x14ac:dyDescent="0.25">
      <c r="M769" s="18"/>
      <c r="N769" s="18"/>
      <c r="O769" s="18"/>
    </row>
    <row r="770" spans="13:15" ht="13.8" x14ac:dyDescent="0.25">
      <c r="M770" s="18"/>
      <c r="N770" s="18"/>
      <c r="O770" s="18"/>
    </row>
    <row r="771" spans="13:15" ht="13.8" x14ac:dyDescent="0.25">
      <c r="M771" s="18"/>
      <c r="N771" s="18"/>
      <c r="O771" s="18"/>
    </row>
    <row r="772" spans="13:15" ht="13.8" x14ac:dyDescent="0.25">
      <c r="M772" s="18"/>
      <c r="N772" s="18"/>
      <c r="O772" s="18"/>
    </row>
    <row r="773" spans="13:15" ht="13.8" x14ac:dyDescent="0.25">
      <c r="M773" s="18"/>
      <c r="N773" s="18"/>
      <c r="O773" s="18"/>
    </row>
    <row r="774" spans="13:15" ht="13.8" x14ac:dyDescent="0.25">
      <c r="M774" s="18"/>
      <c r="N774" s="18"/>
      <c r="O774" s="18"/>
    </row>
    <row r="775" spans="13:15" ht="13.8" x14ac:dyDescent="0.25">
      <c r="M775" s="18"/>
      <c r="N775" s="18"/>
      <c r="O775" s="18"/>
    </row>
    <row r="776" spans="13:15" ht="13.8" x14ac:dyDescent="0.25">
      <c r="M776" s="18"/>
      <c r="N776" s="18"/>
      <c r="O776" s="18"/>
    </row>
    <row r="777" spans="13:15" ht="13.8" x14ac:dyDescent="0.25">
      <c r="M777" s="18"/>
      <c r="N777" s="18"/>
      <c r="O777" s="18"/>
    </row>
    <row r="778" spans="13:15" ht="13.8" x14ac:dyDescent="0.25">
      <c r="M778" s="18"/>
      <c r="N778" s="18"/>
      <c r="O778" s="18"/>
    </row>
    <row r="779" spans="13:15" ht="13.8" x14ac:dyDescent="0.25">
      <c r="M779" s="18"/>
      <c r="N779" s="18"/>
      <c r="O779" s="18"/>
    </row>
    <row r="780" spans="13:15" ht="13.8" x14ac:dyDescent="0.25">
      <c r="M780" s="18"/>
      <c r="N780" s="18"/>
      <c r="O780" s="18"/>
    </row>
    <row r="781" spans="13:15" ht="13.8" x14ac:dyDescent="0.25">
      <c r="M781" s="18"/>
      <c r="N781" s="18"/>
      <c r="O781" s="18"/>
    </row>
    <row r="782" spans="13:15" ht="13.8" x14ac:dyDescent="0.25">
      <c r="M782" s="18"/>
      <c r="N782" s="18"/>
      <c r="O782" s="18"/>
    </row>
    <row r="783" spans="13:15" ht="13.8" x14ac:dyDescent="0.25">
      <c r="M783" s="18"/>
      <c r="N783" s="18"/>
      <c r="O783" s="18"/>
    </row>
    <row r="784" spans="13:15" ht="13.8" x14ac:dyDescent="0.25">
      <c r="M784" s="18"/>
      <c r="N784" s="18"/>
      <c r="O784" s="18"/>
    </row>
    <row r="785" spans="13:15" ht="13.8" x14ac:dyDescent="0.25">
      <c r="M785" s="18"/>
      <c r="N785" s="18"/>
      <c r="O785" s="18"/>
    </row>
    <row r="786" spans="13:15" ht="13.8" x14ac:dyDescent="0.25">
      <c r="M786" s="18"/>
      <c r="N786" s="18"/>
      <c r="O786" s="18"/>
    </row>
    <row r="787" spans="13:15" ht="13.8" x14ac:dyDescent="0.25">
      <c r="M787" s="18"/>
      <c r="N787" s="18"/>
      <c r="O787" s="18"/>
    </row>
    <row r="788" spans="13:15" ht="13.8" x14ac:dyDescent="0.25">
      <c r="M788" s="18"/>
      <c r="N788" s="18"/>
      <c r="O788" s="18"/>
    </row>
    <row r="789" spans="13:15" ht="13.8" x14ac:dyDescent="0.25">
      <c r="M789" s="18"/>
      <c r="N789" s="18"/>
      <c r="O789" s="18"/>
    </row>
    <row r="790" spans="13:15" ht="13.8" x14ac:dyDescent="0.25">
      <c r="M790" s="18"/>
      <c r="N790" s="18"/>
      <c r="O790" s="18"/>
    </row>
    <row r="791" spans="13:15" ht="13.8" x14ac:dyDescent="0.25">
      <c r="M791" s="18"/>
      <c r="N791" s="18"/>
      <c r="O791" s="18"/>
    </row>
    <row r="792" spans="13:15" ht="13.8" x14ac:dyDescent="0.25">
      <c r="M792" s="18"/>
      <c r="N792" s="18"/>
      <c r="O792" s="18"/>
    </row>
    <row r="793" spans="13:15" ht="13.8" x14ac:dyDescent="0.25">
      <c r="M793" s="18"/>
      <c r="N793" s="18"/>
      <c r="O793" s="18"/>
    </row>
    <row r="794" spans="13:15" ht="13.8" x14ac:dyDescent="0.25">
      <c r="M794" s="18"/>
      <c r="N794" s="18"/>
      <c r="O794" s="18"/>
    </row>
    <row r="795" spans="13:15" ht="13.8" x14ac:dyDescent="0.25">
      <c r="M795" s="18"/>
      <c r="N795" s="18"/>
      <c r="O795" s="18"/>
    </row>
    <row r="796" spans="13:15" ht="13.8" x14ac:dyDescent="0.25">
      <c r="M796" s="18"/>
      <c r="N796" s="18"/>
      <c r="O796" s="18"/>
    </row>
    <row r="797" spans="13:15" ht="13.8" x14ac:dyDescent="0.25">
      <c r="M797" s="18"/>
      <c r="N797" s="18"/>
      <c r="O797" s="18"/>
    </row>
    <row r="798" spans="13:15" ht="13.8" x14ac:dyDescent="0.25">
      <c r="M798" s="18"/>
      <c r="N798" s="18"/>
      <c r="O798" s="18"/>
    </row>
    <row r="799" spans="13:15" ht="13.8" x14ac:dyDescent="0.25">
      <c r="M799" s="18"/>
      <c r="N799" s="18"/>
      <c r="O799" s="18"/>
    </row>
    <row r="800" spans="13:15" ht="13.8" x14ac:dyDescent="0.25">
      <c r="M800" s="18"/>
      <c r="N800" s="18"/>
      <c r="O800" s="18"/>
    </row>
    <row r="801" spans="13:15" ht="13.8" x14ac:dyDescent="0.25">
      <c r="M801" s="18"/>
      <c r="N801" s="18"/>
      <c r="O801" s="18"/>
    </row>
    <row r="802" spans="13:15" ht="13.8" x14ac:dyDescent="0.25">
      <c r="M802" s="18"/>
      <c r="N802" s="18"/>
      <c r="O802" s="18"/>
    </row>
    <row r="803" spans="13:15" ht="13.8" x14ac:dyDescent="0.25">
      <c r="M803" s="18"/>
      <c r="N803" s="18"/>
      <c r="O803" s="18"/>
    </row>
    <row r="804" spans="13:15" ht="13.8" x14ac:dyDescent="0.25">
      <c r="M804" s="18"/>
      <c r="N804" s="18"/>
      <c r="O804" s="18"/>
    </row>
    <row r="805" spans="13:15" ht="13.8" x14ac:dyDescent="0.25">
      <c r="M805" s="18"/>
      <c r="N805" s="18"/>
      <c r="O805" s="18"/>
    </row>
    <row r="806" spans="13:15" ht="13.8" x14ac:dyDescent="0.25">
      <c r="M806" s="18"/>
      <c r="N806" s="18"/>
      <c r="O806" s="18"/>
    </row>
    <row r="807" spans="13:15" ht="13.8" x14ac:dyDescent="0.25">
      <c r="M807" s="18"/>
      <c r="N807" s="18"/>
      <c r="O807" s="18"/>
    </row>
    <row r="808" spans="13:15" ht="13.8" x14ac:dyDescent="0.25">
      <c r="M808" s="18"/>
      <c r="N808" s="18"/>
      <c r="O808" s="18"/>
    </row>
    <row r="809" spans="13:15" ht="13.8" x14ac:dyDescent="0.25">
      <c r="M809" s="18"/>
      <c r="N809" s="18"/>
      <c r="O809" s="18"/>
    </row>
    <row r="810" spans="13:15" ht="13.8" x14ac:dyDescent="0.25">
      <c r="M810" s="18"/>
      <c r="N810" s="18"/>
      <c r="O810" s="18"/>
    </row>
    <row r="811" spans="13:15" ht="13.8" x14ac:dyDescent="0.25">
      <c r="M811" s="18"/>
      <c r="N811" s="18"/>
      <c r="O811" s="18"/>
    </row>
    <row r="812" spans="13:15" ht="13.8" x14ac:dyDescent="0.25">
      <c r="M812" s="18"/>
      <c r="N812" s="18"/>
      <c r="O812" s="18"/>
    </row>
    <row r="813" spans="13:15" ht="13.8" x14ac:dyDescent="0.25">
      <c r="M813" s="18"/>
      <c r="N813" s="18"/>
      <c r="O813" s="18"/>
    </row>
    <row r="814" spans="13:15" ht="13.8" x14ac:dyDescent="0.25">
      <c r="M814" s="18"/>
      <c r="N814" s="18"/>
      <c r="O814" s="18"/>
    </row>
    <row r="815" spans="13:15" ht="13.8" x14ac:dyDescent="0.25">
      <c r="M815" s="18"/>
      <c r="N815" s="18"/>
      <c r="O815" s="18"/>
    </row>
    <row r="816" spans="13:15" ht="13.8" x14ac:dyDescent="0.25">
      <c r="M816" s="18"/>
      <c r="N816" s="18"/>
      <c r="O816" s="18"/>
    </row>
    <row r="817" spans="13:15" ht="13.8" x14ac:dyDescent="0.25">
      <c r="M817" s="18"/>
      <c r="N817" s="18"/>
      <c r="O817" s="18"/>
    </row>
    <row r="818" spans="13:15" ht="13.8" x14ac:dyDescent="0.25">
      <c r="M818" s="18"/>
      <c r="N818" s="18"/>
      <c r="O818" s="18"/>
    </row>
    <row r="819" spans="13:15" ht="13.8" x14ac:dyDescent="0.25">
      <c r="M819" s="18"/>
      <c r="N819" s="18"/>
      <c r="O819" s="18"/>
    </row>
    <row r="820" spans="13:15" ht="13.8" x14ac:dyDescent="0.25">
      <c r="M820" s="18"/>
      <c r="N820" s="18"/>
      <c r="O820" s="18"/>
    </row>
    <row r="821" spans="13:15" ht="13.8" x14ac:dyDescent="0.25">
      <c r="M821" s="18"/>
      <c r="N821" s="18"/>
      <c r="O821" s="18"/>
    </row>
    <row r="822" spans="13:15" ht="13.8" x14ac:dyDescent="0.25">
      <c r="M822" s="18"/>
      <c r="N822" s="18"/>
      <c r="O822" s="18"/>
    </row>
    <row r="823" spans="13:15" ht="13.8" x14ac:dyDescent="0.25">
      <c r="M823" s="18"/>
      <c r="N823" s="18"/>
      <c r="O823" s="18"/>
    </row>
    <row r="824" spans="13:15" ht="13.8" x14ac:dyDescent="0.25">
      <c r="M824" s="18"/>
      <c r="N824" s="18"/>
      <c r="O824" s="18"/>
    </row>
    <row r="825" spans="13:15" ht="13.8" x14ac:dyDescent="0.25">
      <c r="M825" s="18"/>
      <c r="N825" s="18"/>
      <c r="O825" s="18"/>
    </row>
    <row r="826" spans="13:15" ht="13.8" x14ac:dyDescent="0.25">
      <c r="M826" s="18"/>
      <c r="N826" s="18"/>
      <c r="O826" s="18"/>
    </row>
    <row r="827" spans="13:15" ht="13.8" x14ac:dyDescent="0.25">
      <c r="M827" s="18"/>
      <c r="N827" s="18"/>
      <c r="O827" s="18"/>
    </row>
    <row r="828" spans="13:15" ht="13.8" x14ac:dyDescent="0.25">
      <c r="M828" s="18"/>
      <c r="N828" s="18"/>
      <c r="O828" s="18"/>
    </row>
    <row r="829" spans="13:15" ht="13.8" x14ac:dyDescent="0.25">
      <c r="M829" s="18"/>
      <c r="N829" s="18"/>
      <c r="O829" s="18"/>
    </row>
    <row r="830" spans="13:15" ht="13.8" x14ac:dyDescent="0.25">
      <c r="M830" s="18"/>
      <c r="N830" s="18"/>
      <c r="O830" s="18"/>
    </row>
    <row r="831" spans="13:15" ht="13.8" x14ac:dyDescent="0.25">
      <c r="M831" s="18"/>
      <c r="N831" s="18"/>
      <c r="O831" s="18"/>
    </row>
    <row r="832" spans="13:15" ht="13.8" x14ac:dyDescent="0.25">
      <c r="M832" s="18"/>
      <c r="N832" s="18"/>
      <c r="O832" s="18"/>
    </row>
    <row r="833" spans="13:15" ht="13.8" x14ac:dyDescent="0.25">
      <c r="M833" s="18"/>
      <c r="N833" s="18"/>
      <c r="O833" s="18"/>
    </row>
    <row r="834" spans="13:15" ht="13.8" x14ac:dyDescent="0.25">
      <c r="M834" s="18"/>
      <c r="N834" s="18"/>
      <c r="O834" s="18"/>
    </row>
    <row r="835" spans="13:15" ht="13.8" x14ac:dyDescent="0.25">
      <c r="M835" s="18"/>
      <c r="N835" s="18"/>
      <c r="O835" s="18"/>
    </row>
    <row r="836" spans="13:15" ht="13.8" x14ac:dyDescent="0.25">
      <c r="M836" s="18"/>
      <c r="N836" s="18"/>
      <c r="O836" s="18"/>
    </row>
    <row r="837" spans="13:15" ht="13.8" x14ac:dyDescent="0.25">
      <c r="M837" s="18"/>
      <c r="N837" s="18"/>
      <c r="O837" s="18"/>
    </row>
    <row r="838" spans="13:15" ht="13.8" x14ac:dyDescent="0.25">
      <c r="M838" s="18"/>
      <c r="N838" s="18"/>
      <c r="O838" s="18"/>
    </row>
    <row r="839" spans="13:15" ht="13.8" x14ac:dyDescent="0.25">
      <c r="M839" s="18"/>
      <c r="N839" s="18"/>
      <c r="O839" s="18"/>
    </row>
    <row r="840" spans="13:15" ht="13.8" x14ac:dyDescent="0.25">
      <c r="M840" s="18"/>
      <c r="N840" s="18"/>
      <c r="O840" s="18"/>
    </row>
    <row r="841" spans="13:15" ht="13.8" x14ac:dyDescent="0.25">
      <c r="M841" s="18"/>
      <c r="N841" s="18"/>
      <c r="O841" s="18"/>
    </row>
    <row r="842" spans="13:15" ht="13.8" x14ac:dyDescent="0.25">
      <c r="M842" s="18"/>
      <c r="N842" s="18"/>
      <c r="O842" s="18"/>
    </row>
    <row r="843" spans="13:15" ht="13.8" x14ac:dyDescent="0.25">
      <c r="M843" s="18"/>
      <c r="N843" s="18"/>
      <c r="O843" s="18"/>
    </row>
    <row r="844" spans="13:15" ht="13.8" x14ac:dyDescent="0.25">
      <c r="M844" s="18"/>
      <c r="N844" s="18"/>
      <c r="O844" s="18"/>
    </row>
    <row r="845" spans="13:15" ht="13.8" x14ac:dyDescent="0.25">
      <c r="M845" s="18"/>
      <c r="N845" s="18"/>
      <c r="O845" s="18"/>
    </row>
    <row r="846" spans="13:15" ht="13.8" x14ac:dyDescent="0.25">
      <c r="M846" s="18"/>
      <c r="N846" s="18"/>
      <c r="O846" s="18"/>
    </row>
    <row r="847" spans="13:15" ht="13.8" x14ac:dyDescent="0.25">
      <c r="M847" s="18"/>
      <c r="N847" s="18"/>
      <c r="O847" s="18"/>
    </row>
    <row r="848" spans="13:15" ht="13.8" x14ac:dyDescent="0.25">
      <c r="M848" s="18"/>
      <c r="N848" s="18"/>
      <c r="O848" s="18"/>
    </row>
    <row r="849" spans="13:15" ht="13.8" x14ac:dyDescent="0.25">
      <c r="M849" s="18"/>
      <c r="N849" s="18"/>
      <c r="O849" s="18"/>
    </row>
    <row r="850" spans="13:15" ht="13.8" x14ac:dyDescent="0.25">
      <c r="M850" s="18"/>
      <c r="N850" s="18"/>
      <c r="O850" s="18"/>
    </row>
    <row r="851" spans="13:15" ht="13.8" x14ac:dyDescent="0.25">
      <c r="M851" s="18"/>
      <c r="N851" s="18"/>
      <c r="O851" s="18"/>
    </row>
    <row r="852" spans="13:15" ht="13.8" x14ac:dyDescent="0.25">
      <c r="M852" s="18"/>
      <c r="N852" s="18"/>
      <c r="O852" s="18"/>
    </row>
    <row r="853" spans="13:15" ht="13.8" x14ac:dyDescent="0.25">
      <c r="M853" s="18"/>
      <c r="N853" s="18"/>
      <c r="O853" s="18"/>
    </row>
    <row r="854" spans="13:15" ht="13.8" x14ac:dyDescent="0.25">
      <c r="M854" s="18"/>
      <c r="N854" s="18"/>
      <c r="O854" s="18"/>
    </row>
    <row r="855" spans="13:15" ht="13.8" x14ac:dyDescent="0.25">
      <c r="M855" s="18"/>
      <c r="N855" s="18"/>
      <c r="O855" s="18"/>
    </row>
    <row r="856" spans="13:15" ht="13.8" x14ac:dyDescent="0.25">
      <c r="M856" s="18"/>
      <c r="N856" s="18"/>
      <c r="O856" s="18"/>
    </row>
    <row r="857" spans="13:15" ht="13.8" x14ac:dyDescent="0.25">
      <c r="M857" s="18"/>
      <c r="N857" s="18"/>
      <c r="O857" s="18"/>
    </row>
    <row r="858" spans="13:15" ht="13.8" x14ac:dyDescent="0.25">
      <c r="M858" s="18"/>
      <c r="N858" s="18"/>
      <c r="O858" s="18"/>
    </row>
    <row r="859" spans="13:15" ht="13.8" x14ac:dyDescent="0.25">
      <c r="M859" s="18"/>
      <c r="N859" s="18"/>
      <c r="O859" s="18"/>
    </row>
    <row r="860" spans="13:15" ht="13.8" x14ac:dyDescent="0.25">
      <c r="M860" s="18"/>
      <c r="N860" s="18"/>
      <c r="O860" s="18"/>
    </row>
    <row r="861" spans="13:15" ht="13.8" x14ac:dyDescent="0.25">
      <c r="M861" s="18"/>
      <c r="N861" s="18"/>
      <c r="O861" s="18"/>
    </row>
    <row r="862" spans="13:15" ht="13.8" x14ac:dyDescent="0.25">
      <c r="M862" s="18"/>
      <c r="N862" s="18"/>
      <c r="O862" s="18"/>
    </row>
    <row r="863" spans="13:15" ht="13.8" x14ac:dyDescent="0.25">
      <c r="M863" s="18"/>
      <c r="N863" s="18"/>
      <c r="O863" s="18"/>
    </row>
    <row r="864" spans="13:15" ht="13.8" x14ac:dyDescent="0.25">
      <c r="M864" s="18"/>
      <c r="N864" s="18"/>
      <c r="O864" s="18"/>
    </row>
    <row r="865" spans="13:15" ht="13.8" x14ac:dyDescent="0.25">
      <c r="M865" s="18"/>
      <c r="N865" s="18"/>
      <c r="O865" s="18"/>
    </row>
    <row r="866" spans="13:15" ht="13.8" x14ac:dyDescent="0.25">
      <c r="M866" s="18"/>
      <c r="N866" s="18"/>
      <c r="O866" s="18"/>
    </row>
    <row r="867" spans="13:15" ht="13.8" x14ac:dyDescent="0.25">
      <c r="M867" s="18"/>
      <c r="N867" s="18"/>
      <c r="O867" s="18"/>
    </row>
    <row r="868" spans="13:15" ht="13.8" x14ac:dyDescent="0.25">
      <c r="M868" s="18"/>
      <c r="N868" s="18"/>
      <c r="O868" s="18"/>
    </row>
    <row r="869" spans="13:15" ht="13.8" x14ac:dyDescent="0.25">
      <c r="M869" s="18"/>
      <c r="N869" s="18"/>
      <c r="O869" s="18"/>
    </row>
    <row r="870" spans="13:15" ht="13.8" x14ac:dyDescent="0.25">
      <c r="M870" s="18"/>
      <c r="N870" s="18"/>
      <c r="O870" s="18"/>
    </row>
    <row r="871" spans="13:15" ht="13.8" x14ac:dyDescent="0.25">
      <c r="M871" s="18"/>
      <c r="N871" s="18"/>
      <c r="O871" s="18"/>
    </row>
    <row r="872" spans="13:15" ht="13.8" x14ac:dyDescent="0.25">
      <c r="M872" s="18"/>
      <c r="N872" s="18"/>
      <c r="O872" s="18"/>
    </row>
    <row r="873" spans="13:15" ht="13.8" x14ac:dyDescent="0.25">
      <c r="M873" s="18"/>
      <c r="N873" s="18"/>
      <c r="O873" s="18"/>
    </row>
    <row r="874" spans="13:15" ht="13.8" x14ac:dyDescent="0.25">
      <c r="M874" s="18"/>
      <c r="N874" s="18"/>
      <c r="O874" s="18"/>
    </row>
    <row r="875" spans="13:15" ht="13.8" x14ac:dyDescent="0.25">
      <c r="M875" s="18"/>
      <c r="N875" s="18"/>
      <c r="O875" s="18"/>
    </row>
    <row r="876" spans="13:15" ht="13.8" x14ac:dyDescent="0.25">
      <c r="M876" s="18"/>
      <c r="N876" s="18"/>
      <c r="O876" s="18"/>
    </row>
    <row r="877" spans="13:15" ht="13.8" x14ac:dyDescent="0.25">
      <c r="M877" s="18"/>
      <c r="N877" s="18"/>
      <c r="O877" s="18"/>
    </row>
    <row r="878" spans="13:15" ht="13.8" x14ac:dyDescent="0.25">
      <c r="M878" s="18"/>
      <c r="N878" s="18"/>
      <c r="O878" s="18"/>
    </row>
    <row r="879" spans="13:15" ht="13.8" x14ac:dyDescent="0.25">
      <c r="M879" s="18"/>
      <c r="N879" s="18"/>
      <c r="O879" s="18"/>
    </row>
    <row r="880" spans="13:15" ht="13.8" x14ac:dyDescent="0.25">
      <c r="M880" s="18"/>
      <c r="N880" s="18"/>
      <c r="O880" s="18"/>
    </row>
    <row r="881" spans="13:15" ht="13.8" x14ac:dyDescent="0.25">
      <c r="M881" s="18"/>
      <c r="N881" s="18"/>
      <c r="O881" s="18"/>
    </row>
    <row r="882" spans="13:15" ht="13.8" x14ac:dyDescent="0.25">
      <c r="M882" s="18"/>
      <c r="N882" s="18"/>
      <c r="O882" s="18"/>
    </row>
    <row r="883" spans="13:15" ht="13.8" x14ac:dyDescent="0.25">
      <c r="M883" s="18"/>
      <c r="N883" s="18"/>
      <c r="O883" s="18"/>
    </row>
    <row r="884" spans="13:15" ht="13.8" x14ac:dyDescent="0.25">
      <c r="M884" s="18"/>
      <c r="N884" s="18"/>
      <c r="O884" s="18"/>
    </row>
    <row r="885" spans="13:15" ht="13.8" x14ac:dyDescent="0.25">
      <c r="M885" s="18"/>
      <c r="N885" s="18"/>
      <c r="O885" s="18"/>
    </row>
    <row r="886" spans="13:15" ht="13.8" x14ac:dyDescent="0.25">
      <c r="M886" s="18"/>
      <c r="N886" s="18"/>
      <c r="O886" s="18"/>
    </row>
    <row r="887" spans="13:15" ht="13.8" x14ac:dyDescent="0.25">
      <c r="M887" s="18"/>
      <c r="N887" s="18"/>
      <c r="O887" s="18"/>
    </row>
    <row r="888" spans="13:15" ht="13.8" x14ac:dyDescent="0.25">
      <c r="M888" s="18"/>
      <c r="N888" s="18"/>
      <c r="O888" s="18"/>
    </row>
    <row r="889" spans="13:15" ht="13.8" x14ac:dyDescent="0.25">
      <c r="M889" s="18"/>
      <c r="N889" s="18"/>
      <c r="O889" s="18"/>
    </row>
    <row r="890" spans="13:15" ht="13.8" x14ac:dyDescent="0.25">
      <c r="M890" s="18"/>
      <c r="N890" s="18"/>
      <c r="O890" s="18"/>
    </row>
    <row r="891" spans="13:15" ht="13.8" x14ac:dyDescent="0.25">
      <c r="M891" s="18"/>
      <c r="N891" s="18"/>
      <c r="O891" s="18"/>
    </row>
    <row r="892" spans="13:15" ht="13.8" x14ac:dyDescent="0.25">
      <c r="M892" s="18"/>
      <c r="N892" s="18"/>
      <c r="O892" s="18"/>
    </row>
    <row r="893" spans="13:15" ht="13.8" x14ac:dyDescent="0.25">
      <c r="M893" s="18"/>
      <c r="N893" s="18"/>
      <c r="O893" s="18"/>
    </row>
    <row r="894" spans="13:15" ht="13.8" x14ac:dyDescent="0.25">
      <c r="M894" s="18"/>
      <c r="N894" s="18"/>
      <c r="O894" s="18"/>
    </row>
    <row r="895" spans="13:15" ht="13.8" x14ac:dyDescent="0.25">
      <c r="M895" s="18"/>
      <c r="N895" s="18"/>
      <c r="O895" s="18"/>
    </row>
    <row r="896" spans="13:15" ht="13.8" x14ac:dyDescent="0.25">
      <c r="M896" s="18"/>
      <c r="N896" s="18"/>
      <c r="O896" s="18"/>
    </row>
    <row r="897" spans="13:15" ht="13.8" x14ac:dyDescent="0.25">
      <c r="M897" s="18"/>
      <c r="N897" s="18"/>
      <c r="O897" s="18"/>
    </row>
    <row r="898" spans="13:15" ht="13.8" x14ac:dyDescent="0.25">
      <c r="M898" s="18"/>
      <c r="N898" s="18"/>
      <c r="O898" s="18"/>
    </row>
    <row r="899" spans="13:15" ht="13.8" x14ac:dyDescent="0.25">
      <c r="M899" s="18"/>
      <c r="N899" s="18"/>
      <c r="O899" s="18"/>
    </row>
    <row r="900" spans="13:15" ht="13.8" x14ac:dyDescent="0.25">
      <c r="M900" s="18"/>
      <c r="N900" s="18"/>
      <c r="O900" s="18"/>
    </row>
    <row r="901" spans="13:15" ht="13.8" x14ac:dyDescent="0.25">
      <c r="M901" s="18"/>
      <c r="N901" s="18"/>
      <c r="O901" s="18"/>
    </row>
    <row r="902" spans="13:15" ht="13.8" x14ac:dyDescent="0.25">
      <c r="M902" s="18"/>
      <c r="N902" s="18"/>
      <c r="O902" s="18"/>
    </row>
    <row r="903" spans="13:15" ht="13.8" x14ac:dyDescent="0.25">
      <c r="M903" s="18"/>
      <c r="N903" s="18"/>
      <c r="O903" s="18"/>
    </row>
    <row r="904" spans="13:15" ht="13.8" x14ac:dyDescent="0.25">
      <c r="M904" s="18"/>
      <c r="N904" s="18"/>
      <c r="O904" s="18"/>
    </row>
    <row r="905" spans="13:15" ht="13.8" x14ac:dyDescent="0.25">
      <c r="M905" s="18"/>
      <c r="N905" s="18"/>
      <c r="O905" s="18"/>
    </row>
    <row r="906" spans="13:15" ht="13.8" x14ac:dyDescent="0.25">
      <c r="M906" s="18"/>
      <c r="N906" s="18"/>
      <c r="O906" s="18"/>
    </row>
    <row r="907" spans="13:15" ht="13.8" x14ac:dyDescent="0.25">
      <c r="M907" s="18"/>
      <c r="N907" s="18"/>
      <c r="O907" s="18"/>
    </row>
    <row r="908" spans="13:15" ht="13.8" x14ac:dyDescent="0.25">
      <c r="M908" s="18"/>
      <c r="N908" s="18"/>
      <c r="O908" s="18"/>
    </row>
    <row r="909" spans="13:15" ht="13.8" x14ac:dyDescent="0.25">
      <c r="M909" s="18"/>
      <c r="N909" s="18"/>
      <c r="O909" s="18"/>
    </row>
    <row r="910" spans="13:15" ht="13.8" x14ac:dyDescent="0.25">
      <c r="M910" s="18"/>
      <c r="N910" s="18"/>
      <c r="O910" s="18"/>
    </row>
    <row r="911" spans="13:15" ht="13.8" x14ac:dyDescent="0.25">
      <c r="M911" s="18"/>
      <c r="N911" s="18"/>
      <c r="O911" s="18"/>
    </row>
    <row r="912" spans="13:15" ht="13.8" x14ac:dyDescent="0.25">
      <c r="M912" s="18"/>
      <c r="N912" s="18"/>
      <c r="O912" s="18"/>
    </row>
    <row r="913" spans="13:15" ht="13.8" x14ac:dyDescent="0.25">
      <c r="M913" s="18"/>
      <c r="N913" s="18"/>
      <c r="O913" s="18"/>
    </row>
    <row r="914" spans="13:15" ht="13.8" x14ac:dyDescent="0.25">
      <c r="M914" s="18"/>
      <c r="N914" s="18"/>
      <c r="O914" s="18"/>
    </row>
    <row r="915" spans="13:15" ht="13.8" x14ac:dyDescent="0.25">
      <c r="M915" s="18"/>
      <c r="N915" s="18"/>
      <c r="O915" s="18"/>
    </row>
    <row r="916" spans="13:15" ht="13.8" x14ac:dyDescent="0.25">
      <c r="M916" s="18"/>
      <c r="N916" s="18"/>
      <c r="O916" s="18"/>
    </row>
    <row r="917" spans="13:15" ht="13.8" x14ac:dyDescent="0.25">
      <c r="M917" s="18"/>
      <c r="N917" s="18"/>
      <c r="O917" s="18"/>
    </row>
    <row r="918" spans="13:15" ht="13.8" x14ac:dyDescent="0.25">
      <c r="M918" s="18"/>
      <c r="N918" s="18"/>
      <c r="O918" s="18"/>
    </row>
    <row r="919" spans="13:15" ht="13.8" x14ac:dyDescent="0.25">
      <c r="M919" s="18"/>
      <c r="N919" s="18"/>
      <c r="O919" s="18"/>
    </row>
    <row r="920" spans="13:15" ht="13.8" x14ac:dyDescent="0.25">
      <c r="M920" s="18"/>
      <c r="N920" s="18"/>
      <c r="O920" s="18"/>
    </row>
    <row r="921" spans="13:15" ht="13.8" x14ac:dyDescent="0.25">
      <c r="M921" s="18"/>
      <c r="N921" s="18"/>
      <c r="O921" s="18"/>
    </row>
    <row r="922" spans="13:15" ht="13.8" x14ac:dyDescent="0.25">
      <c r="M922" s="18"/>
      <c r="N922" s="18"/>
      <c r="O922" s="18"/>
    </row>
    <row r="923" spans="13:15" ht="13.8" x14ac:dyDescent="0.25">
      <c r="M923" s="18"/>
      <c r="N923" s="18"/>
      <c r="O923" s="18"/>
    </row>
    <row r="924" spans="13:15" ht="13.8" x14ac:dyDescent="0.25">
      <c r="M924" s="18"/>
      <c r="N924" s="18"/>
      <c r="O924" s="18"/>
    </row>
    <row r="925" spans="13:15" ht="13.8" x14ac:dyDescent="0.25">
      <c r="M925" s="18"/>
      <c r="N925" s="18"/>
      <c r="O925" s="18"/>
    </row>
    <row r="926" spans="13:15" ht="13.8" x14ac:dyDescent="0.25">
      <c r="M926" s="18"/>
      <c r="N926" s="18"/>
      <c r="O926" s="18"/>
    </row>
    <row r="927" spans="13:15" ht="13.8" x14ac:dyDescent="0.25">
      <c r="M927" s="18"/>
      <c r="N927" s="18"/>
      <c r="O927" s="18"/>
    </row>
    <row r="928" spans="13:15" ht="13.8" x14ac:dyDescent="0.25">
      <c r="M928" s="18"/>
      <c r="N928" s="18"/>
      <c r="O928" s="18"/>
    </row>
    <row r="929" spans="13:15" ht="13.8" x14ac:dyDescent="0.25">
      <c r="M929" s="18"/>
      <c r="N929" s="18"/>
      <c r="O929" s="18"/>
    </row>
    <row r="930" spans="13:15" ht="13.8" x14ac:dyDescent="0.25">
      <c r="M930" s="18"/>
      <c r="N930" s="18"/>
      <c r="O930" s="18"/>
    </row>
    <row r="931" spans="13:15" ht="13.8" x14ac:dyDescent="0.25">
      <c r="M931" s="18"/>
      <c r="N931" s="18"/>
      <c r="O931" s="18"/>
    </row>
    <row r="932" spans="13:15" ht="13.8" x14ac:dyDescent="0.25">
      <c r="M932" s="18"/>
      <c r="N932" s="18"/>
      <c r="O932" s="18"/>
    </row>
    <row r="933" spans="13:15" ht="13.8" x14ac:dyDescent="0.25">
      <c r="M933" s="18"/>
      <c r="N933" s="18"/>
      <c r="O933" s="18"/>
    </row>
    <row r="934" spans="13:15" ht="13.8" x14ac:dyDescent="0.25">
      <c r="M934" s="18"/>
      <c r="N934" s="18"/>
      <c r="O934" s="18"/>
    </row>
    <row r="935" spans="13:15" ht="13.8" x14ac:dyDescent="0.25">
      <c r="M935" s="18"/>
      <c r="N935" s="18"/>
      <c r="O935" s="18"/>
    </row>
    <row r="936" spans="13:15" ht="13.8" x14ac:dyDescent="0.25">
      <c r="M936" s="18"/>
      <c r="N936" s="18"/>
      <c r="O936" s="18"/>
    </row>
    <row r="937" spans="13:15" ht="13.8" x14ac:dyDescent="0.25">
      <c r="M937" s="18"/>
      <c r="N937" s="18"/>
      <c r="O937" s="18"/>
    </row>
    <row r="938" spans="13:15" ht="13.8" x14ac:dyDescent="0.25">
      <c r="M938" s="18"/>
      <c r="N938" s="18"/>
      <c r="O938" s="18"/>
    </row>
    <row r="939" spans="13:15" ht="13.8" x14ac:dyDescent="0.25">
      <c r="M939" s="18"/>
      <c r="N939" s="18"/>
      <c r="O939" s="18"/>
    </row>
    <row r="940" spans="13:15" ht="13.8" x14ac:dyDescent="0.25">
      <c r="M940" s="18"/>
      <c r="N940" s="18"/>
      <c r="O940" s="18"/>
    </row>
    <row r="941" spans="13:15" ht="13.8" x14ac:dyDescent="0.25">
      <c r="M941" s="18"/>
      <c r="N941" s="18"/>
      <c r="O941" s="18"/>
    </row>
    <row r="942" spans="13:15" ht="13.8" x14ac:dyDescent="0.25">
      <c r="M942" s="18"/>
      <c r="N942" s="18"/>
      <c r="O942" s="18"/>
    </row>
    <row r="943" spans="13:15" ht="13.8" x14ac:dyDescent="0.25">
      <c r="M943" s="18"/>
      <c r="N943" s="18"/>
      <c r="O943" s="18"/>
    </row>
    <row r="944" spans="13:15" ht="13.8" x14ac:dyDescent="0.25">
      <c r="M944" s="18"/>
      <c r="N944" s="18"/>
      <c r="O944" s="18"/>
    </row>
    <row r="945" spans="13:15" ht="13.8" x14ac:dyDescent="0.25">
      <c r="M945" s="18"/>
      <c r="N945" s="18"/>
      <c r="O945" s="18"/>
    </row>
    <row r="946" spans="13:15" ht="13.8" x14ac:dyDescent="0.25">
      <c r="M946" s="18"/>
      <c r="N946" s="18"/>
      <c r="O946" s="18"/>
    </row>
    <row r="947" spans="13:15" ht="13.8" x14ac:dyDescent="0.25">
      <c r="M947" s="18"/>
      <c r="N947" s="18"/>
      <c r="O947" s="18"/>
    </row>
    <row r="948" spans="13:15" ht="13.8" x14ac:dyDescent="0.25">
      <c r="M948" s="18"/>
      <c r="N948" s="18"/>
      <c r="O948" s="18"/>
    </row>
    <row r="949" spans="13:15" ht="13.8" x14ac:dyDescent="0.25">
      <c r="M949" s="18"/>
      <c r="N949" s="18"/>
      <c r="O949" s="18"/>
    </row>
    <row r="950" spans="13:15" ht="13.8" x14ac:dyDescent="0.25">
      <c r="M950" s="18"/>
      <c r="N950" s="18"/>
      <c r="O950" s="18"/>
    </row>
    <row r="951" spans="13:15" ht="13.8" x14ac:dyDescent="0.25">
      <c r="M951" s="18"/>
      <c r="N951" s="18"/>
      <c r="O951" s="18"/>
    </row>
    <row r="952" spans="13:15" ht="13.8" x14ac:dyDescent="0.25">
      <c r="M952" s="18"/>
      <c r="N952" s="18"/>
      <c r="O952" s="18"/>
    </row>
    <row r="953" spans="13:15" ht="13.8" x14ac:dyDescent="0.25">
      <c r="M953" s="18"/>
      <c r="N953" s="18"/>
      <c r="O953" s="18"/>
    </row>
    <row r="954" spans="13:15" ht="13.8" x14ac:dyDescent="0.25">
      <c r="M954" s="18"/>
      <c r="N954" s="18"/>
      <c r="O954" s="18"/>
    </row>
    <row r="955" spans="13:15" ht="13.8" x14ac:dyDescent="0.25">
      <c r="M955" s="18"/>
      <c r="N955" s="18"/>
      <c r="O955" s="18"/>
    </row>
    <row r="956" spans="13:15" ht="13.8" x14ac:dyDescent="0.25">
      <c r="M956" s="18"/>
      <c r="N956" s="18"/>
      <c r="O956" s="18"/>
    </row>
    <row r="957" spans="13:15" ht="13.8" x14ac:dyDescent="0.25">
      <c r="M957" s="18"/>
      <c r="N957" s="18"/>
      <c r="O957" s="18"/>
    </row>
    <row r="958" spans="13:15" ht="13.8" x14ac:dyDescent="0.25">
      <c r="M958" s="18"/>
      <c r="N958" s="18"/>
      <c r="O958" s="18"/>
    </row>
    <row r="959" spans="13:15" ht="13.8" x14ac:dyDescent="0.25">
      <c r="M959" s="18"/>
      <c r="N959" s="18"/>
      <c r="O959" s="18"/>
    </row>
    <row r="960" spans="13:15" ht="13.8" x14ac:dyDescent="0.25">
      <c r="M960" s="18"/>
      <c r="N960" s="18"/>
      <c r="O960" s="18"/>
    </row>
    <row r="961" spans="13:15" ht="13.8" x14ac:dyDescent="0.25">
      <c r="M961" s="18"/>
      <c r="N961" s="18"/>
      <c r="O961" s="18"/>
    </row>
    <row r="962" spans="13:15" ht="13.8" x14ac:dyDescent="0.25">
      <c r="M962" s="18"/>
      <c r="N962" s="18"/>
      <c r="O962" s="18"/>
    </row>
    <row r="963" spans="13:15" ht="13.8" x14ac:dyDescent="0.25">
      <c r="M963" s="18"/>
      <c r="N963" s="18"/>
      <c r="O963" s="18"/>
    </row>
    <row r="964" spans="13:15" ht="13.8" x14ac:dyDescent="0.25">
      <c r="M964" s="18"/>
      <c r="N964" s="18"/>
      <c r="O964" s="18"/>
    </row>
    <row r="965" spans="13:15" ht="13.8" x14ac:dyDescent="0.25">
      <c r="M965" s="18"/>
      <c r="N965" s="18"/>
      <c r="O965" s="18"/>
    </row>
    <row r="966" spans="13:15" ht="13.8" x14ac:dyDescent="0.25">
      <c r="M966" s="18"/>
      <c r="N966" s="18"/>
      <c r="O966" s="18"/>
    </row>
    <row r="967" spans="13:15" ht="13.8" x14ac:dyDescent="0.25">
      <c r="M967" s="18"/>
      <c r="N967" s="18"/>
      <c r="O967" s="18"/>
    </row>
    <row r="968" spans="13:15" ht="13.8" x14ac:dyDescent="0.25">
      <c r="M968" s="18"/>
      <c r="N968" s="18"/>
      <c r="O968" s="18"/>
    </row>
    <row r="969" spans="13:15" ht="13.8" x14ac:dyDescent="0.25">
      <c r="M969" s="18"/>
      <c r="N969" s="18"/>
      <c r="O969" s="18"/>
    </row>
    <row r="970" spans="13:15" ht="13.8" x14ac:dyDescent="0.25">
      <c r="M970" s="18"/>
      <c r="N970" s="18"/>
      <c r="O970" s="18"/>
    </row>
    <row r="971" spans="13:15" ht="13.8" x14ac:dyDescent="0.25">
      <c r="M971" s="18"/>
      <c r="N971" s="18"/>
      <c r="O971" s="18"/>
    </row>
    <row r="972" spans="13:15" ht="13.8" x14ac:dyDescent="0.25">
      <c r="M972" s="18"/>
      <c r="N972" s="18"/>
      <c r="O972" s="18"/>
    </row>
    <row r="973" spans="13:15" ht="13.8" x14ac:dyDescent="0.25">
      <c r="M973" s="18"/>
      <c r="N973" s="18"/>
      <c r="O973" s="18"/>
    </row>
    <row r="974" spans="13:15" ht="13.8" x14ac:dyDescent="0.25">
      <c r="M974" s="18"/>
      <c r="N974" s="18"/>
      <c r="O974" s="18"/>
    </row>
    <row r="975" spans="13:15" ht="13.8" x14ac:dyDescent="0.25">
      <c r="M975" s="18"/>
      <c r="N975" s="18"/>
      <c r="O975" s="18"/>
    </row>
    <row r="976" spans="13:15" ht="13.8" x14ac:dyDescent="0.25">
      <c r="M976" s="18"/>
      <c r="N976" s="18"/>
      <c r="O976" s="18"/>
    </row>
    <row r="977" spans="13:15" ht="13.8" x14ac:dyDescent="0.25">
      <c r="M977" s="18"/>
      <c r="N977" s="18"/>
      <c r="O977" s="18"/>
    </row>
    <row r="978" spans="13:15" ht="13.8" x14ac:dyDescent="0.25">
      <c r="M978" s="18"/>
      <c r="N978" s="18"/>
      <c r="O978" s="18"/>
    </row>
    <row r="979" spans="13:15" ht="13.8" x14ac:dyDescent="0.25">
      <c r="M979" s="18"/>
      <c r="N979" s="18"/>
      <c r="O979" s="18"/>
    </row>
    <row r="980" spans="13:15" ht="13.8" x14ac:dyDescent="0.25">
      <c r="M980" s="18"/>
      <c r="N980" s="18"/>
      <c r="O980" s="18"/>
    </row>
    <row r="981" spans="13:15" ht="13.8" x14ac:dyDescent="0.25">
      <c r="M981" s="18"/>
      <c r="N981" s="18"/>
      <c r="O981" s="18"/>
    </row>
    <row r="982" spans="13:15" ht="13.8" x14ac:dyDescent="0.25">
      <c r="M982" s="18"/>
      <c r="N982" s="18"/>
      <c r="O982" s="18"/>
    </row>
    <row r="983" spans="13:15" ht="13.8" x14ac:dyDescent="0.25">
      <c r="M983" s="18"/>
      <c r="N983" s="18"/>
      <c r="O983" s="18"/>
    </row>
    <row r="984" spans="13:15" ht="13.8" x14ac:dyDescent="0.25">
      <c r="M984" s="18"/>
      <c r="N984" s="18"/>
      <c r="O984" s="18"/>
    </row>
    <row r="985" spans="13:15" ht="13.8" x14ac:dyDescent="0.25">
      <c r="M985" s="18"/>
      <c r="N985" s="18"/>
      <c r="O985" s="18"/>
    </row>
    <row r="986" spans="13:15" ht="13.8" x14ac:dyDescent="0.25">
      <c r="M986" s="18"/>
      <c r="N986" s="18"/>
      <c r="O986" s="18"/>
    </row>
    <row r="987" spans="13:15" ht="13.8" x14ac:dyDescent="0.25">
      <c r="M987" s="18"/>
      <c r="N987" s="18"/>
      <c r="O987" s="18"/>
    </row>
    <row r="988" spans="13:15" ht="13.8" x14ac:dyDescent="0.25">
      <c r="M988" s="18"/>
      <c r="N988" s="18"/>
      <c r="O988" s="18"/>
    </row>
    <row r="989" spans="13:15" ht="13.8" x14ac:dyDescent="0.25">
      <c r="M989" s="18"/>
      <c r="N989" s="18"/>
      <c r="O989" s="18"/>
    </row>
    <row r="990" spans="13:15" ht="13.8" x14ac:dyDescent="0.25">
      <c r="M990" s="18"/>
      <c r="N990" s="18"/>
      <c r="O990" s="18"/>
    </row>
    <row r="991" spans="13:15" ht="13.8" x14ac:dyDescent="0.25">
      <c r="M991" s="18"/>
      <c r="N991" s="18"/>
      <c r="O991" s="18"/>
    </row>
    <row r="992" spans="13:15" ht="13.8" x14ac:dyDescent="0.25">
      <c r="M992" s="18"/>
      <c r="N992" s="18"/>
      <c r="O992" s="18"/>
    </row>
    <row r="993" spans="13:15" ht="13.8" x14ac:dyDescent="0.25">
      <c r="M993" s="18"/>
      <c r="N993" s="18"/>
      <c r="O993" s="18"/>
    </row>
    <row r="994" spans="13:15" ht="13.8" x14ac:dyDescent="0.25">
      <c r="M994" s="18"/>
      <c r="N994" s="18"/>
      <c r="O994" s="18"/>
    </row>
    <row r="995" spans="13:15" ht="13.8" x14ac:dyDescent="0.25">
      <c r="M995" s="18"/>
      <c r="N995" s="18"/>
      <c r="O995" s="18"/>
    </row>
    <row r="996" spans="13:15" ht="13.8" x14ac:dyDescent="0.25">
      <c r="M996" s="18"/>
      <c r="N996" s="18"/>
      <c r="O996" s="18"/>
    </row>
    <row r="997" spans="13:15" ht="13.8" x14ac:dyDescent="0.25">
      <c r="M997" s="18"/>
      <c r="N997" s="18"/>
      <c r="O997" s="18"/>
    </row>
    <row r="998" spans="13:15" ht="13.8" x14ac:dyDescent="0.25">
      <c r="M998" s="18"/>
      <c r="N998" s="18"/>
      <c r="O998" s="18"/>
    </row>
    <row r="999" spans="13:15" ht="13.8" x14ac:dyDescent="0.25">
      <c r="M999" s="18"/>
      <c r="N999" s="18"/>
      <c r="O999" s="18"/>
    </row>
    <row r="1000" spans="13:15" ht="13.8" x14ac:dyDescent="0.25">
      <c r="M1000" s="18"/>
      <c r="N1000" s="18"/>
      <c r="O1000" s="18"/>
    </row>
    <row r="1001" spans="13:15" ht="13.8" x14ac:dyDescent="0.25">
      <c r="M1001" s="18"/>
      <c r="N1001" s="18"/>
      <c r="O1001" s="18"/>
    </row>
    <row r="1002" spans="13:15" ht="13.8" x14ac:dyDescent="0.25">
      <c r="M1002" s="18"/>
      <c r="N1002" s="18"/>
      <c r="O1002" s="18"/>
    </row>
    <row r="1003" spans="13:15" ht="13.8" x14ac:dyDescent="0.25">
      <c r="M1003" s="18"/>
      <c r="N1003" s="18"/>
      <c r="O1003" s="18"/>
    </row>
    <row r="1004" spans="13:15" ht="13.8" x14ac:dyDescent="0.25">
      <c r="M1004" s="18"/>
      <c r="N1004" s="18"/>
      <c r="O1004" s="18"/>
    </row>
    <row r="1005" spans="13:15" ht="13.8" x14ac:dyDescent="0.25">
      <c r="M1005" s="18"/>
      <c r="N1005" s="18"/>
      <c r="O1005" s="18"/>
    </row>
    <row r="1006" spans="13:15" ht="13.8" x14ac:dyDescent="0.25">
      <c r="M1006" s="18"/>
      <c r="N1006" s="18"/>
      <c r="O1006" s="18"/>
    </row>
    <row r="1007" spans="13:15" ht="13.8" x14ac:dyDescent="0.25">
      <c r="M1007" s="18"/>
      <c r="N1007" s="18"/>
      <c r="O1007" s="18"/>
    </row>
  </sheetData>
  <sheetProtection algorithmName="SHA-512" hashValue="THCVAtgMbr/3g4+v+6mjDRER9V8vRR1+1MEoyUdnRb/BEbeOUDuTQFDKm+PubdW+15JZ6GCFCv4hBUg/sdiU9Q==" saltValue="OAKrgx/8Y2nXCRUoQnbrmA==" spinCount="100000" sheet="1" objects="1" scenarios="1"/>
  <dataValidations disablePrompts="1" count="1">
    <dataValidation type="decimal" operator="greaterThan" allowBlank="1" showInputMessage="1" showErrorMessage="1" errorTitle="Error en la entrada de datos" error="Los valores deben ser mayores a cero" sqref="E6:E7">
      <formula1>0</formula1>
    </dataValidation>
  </dataValidations>
  <hyperlinks>
    <hyperlink ref="A3" location="NOTAS!C1" display="A- NOTAS"/>
    <hyperlink ref="A4" location="REVISIONES!C1" display="REVISIONES"/>
    <hyperlink ref="A5" location="INICIO!D2" display="INICIO"/>
    <hyperlink ref="A6" location="EE!A1" display="2. ESPECTRO (SIN MODIFICAR)"/>
    <hyperlink ref="A7" location="EDM_L!A1" display="4. ESPECTRO DE DISEÑO MOD. LONG"/>
    <hyperlink ref="A8" location="EDM_T!C2" display="5. ESPECTRO DE DISEÑO MOD. TRANS"/>
    <hyperlink ref="A9" location="EDM_V!A1" display="5. CARGA SISMICA (VERTICAL)"/>
    <hyperlink ref="A10" location="CB!A1" display="6. CORTANTE BASAL"/>
    <hyperlink ref="A11" location="DESPLAZ.!A1" display="7. DESPLAZAMIENTOS"/>
    <hyperlink ref="A12" location="FLUJOGRAMA!A1" display="8. FLUJOGRAMA"/>
  </hyperlinks>
  <pageMargins left="0.7" right="0.7" top="0.75" bottom="0.75" header="0.3" footer="0.3"/>
  <pageSetup orientation="portrait" r:id="rId1"/>
  <rowBreaks count="1" manualBreakCount="1">
    <brk id="39" min="2" max="8" man="1"/>
  </rowBreaks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print="0" autoLine="0" r:id="rId5">
            <anchor moveWithCells="1">
              <from>
                <xdr:col>2</xdr:col>
                <xdr:colOff>213360</xdr:colOff>
                <xdr:row>5</xdr:row>
                <xdr:rowOff>251460</xdr:rowOff>
              </from>
              <to>
                <xdr:col>5</xdr:col>
                <xdr:colOff>0</xdr:colOff>
                <xdr:row>7</xdr:row>
                <xdr:rowOff>198120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39997558519241921"/>
  </sheetPr>
  <dimension ref="D5:AF88"/>
  <sheetViews>
    <sheetView workbookViewId="0">
      <selection activeCell="I53" sqref="I53"/>
    </sheetView>
  </sheetViews>
  <sheetFormatPr defaultRowHeight="14.4" x14ac:dyDescent="0.3"/>
  <cols>
    <col min="6" max="6" width="13.6640625" customWidth="1"/>
  </cols>
  <sheetData>
    <row r="5" spans="4:32" x14ac:dyDescent="0.3">
      <c r="D5" t="s">
        <v>155</v>
      </c>
      <c r="F5" t="s">
        <v>156</v>
      </c>
      <c r="G5" t="s">
        <v>157</v>
      </c>
      <c r="H5" t="s">
        <v>156</v>
      </c>
      <c r="I5" t="s">
        <v>158</v>
      </c>
      <c r="P5" t="s">
        <v>274</v>
      </c>
      <c r="Y5" t="s">
        <v>188</v>
      </c>
    </row>
    <row r="6" spans="4:32" x14ac:dyDescent="0.3">
      <c r="D6" t="s">
        <v>159</v>
      </c>
      <c r="E6" t="s">
        <v>160</v>
      </c>
      <c r="F6" t="s">
        <v>161</v>
      </c>
      <c r="G6" t="s">
        <v>162</v>
      </c>
      <c r="H6" t="s">
        <v>163</v>
      </c>
      <c r="I6" t="s">
        <v>164</v>
      </c>
      <c r="J6" t="s">
        <v>165</v>
      </c>
      <c r="K6" t="s">
        <v>166</v>
      </c>
      <c r="Y6" t="s">
        <v>236</v>
      </c>
    </row>
    <row r="7" spans="4:32" x14ac:dyDescent="0.3">
      <c r="D7">
        <v>3</v>
      </c>
      <c r="E7" t="s">
        <v>153</v>
      </c>
      <c r="F7">
        <v>7.5970000000000004</v>
      </c>
      <c r="G7">
        <v>25.623999999999999</v>
      </c>
      <c r="H7">
        <v>0.51700000000000002</v>
      </c>
      <c r="I7">
        <v>0</v>
      </c>
      <c r="J7">
        <v>0</v>
      </c>
      <c r="K7">
        <v>0</v>
      </c>
      <c r="Y7" t="s">
        <v>178</v>
      </c>
      <c r="AF7" t="s">
        <v>274</v>
      </c>
    </row>
    <row r="8" spans="4:32" x14ac:dyDescent="0.3">
      <c r="E8" t="s">
        <v>154</v>
      </c>
      <c r="F8">
        <v>4.3689999999999998</v>
      </c>
      <c r="G8">
        <v>110.77800000000001</v>
      </c>
      <c r="H8">
        <v>15.29</v>
      </c>
      <c r="I8">
        <v>0</v>
      </c>
      <c r="J8">
        <v>0</v>
      </c>
      <c r="K8">
        <v>0</v>
      </c>
      <c r="P8" t="s">
        <v>167</v>
      </c>
      <c r="Y8" t="s">
        <v>184</v>
      </c>
    </row>
    <row r="9" spans="4:32" x14ac:dyDescent="0.3">
      <c r="D9">
        <v>4</v>
      </c>
      <c r="E9" t="s">
        <v>153</v>
      </c>
      <c r="F9">
        <v>12.349</v>
      </c>
      <c r="G9">
        <v>24.812999999999999</v>
      </c>
      <c r="H9">
        <v>-0.66400000000000003</v>
      </c>
      <c r="I9">
        <v>0</v>
      </c>
      <c r="J9">
        <v>0</v>
      </c>
      <c r="K9">
        <v>0</v>
      </c>
      <c r="P9" t="s">
        <v>168</v>
      </c>
    </row>
    <row r="10" spans="4:32" x14ac:dyDescent="0.3">
      <c r="E10" t="s">
        <v>154</v>
      </c>
      <c r="F10">
        <v>4.2969999999999997</v>
      </c>
      <c r="G10">
        <v>92.426000000000002</v>
      </c>
      <c r="H10">
        <v>-15.282</v>
      </c>
      <c r="I10">
        <v>0</v>
      </c>
      <c r="J10">
        <v>0</v>
      </c>
      <c r="K10">
        <v>0</v>
      </c>
      <c r="Y10" t="s">
        <v>183</v>
      </c>
      <c r="AF10" t="s">
        <v>167</v>
      </c>
    </row>
    <row r="11" spans="4:32" x14ac:dyDescent="0.3">
      <c r="D11">
        <v>37</v>
      </c>
      <c r="E11" t="s">
        <v>153</v>
      </c>
      <c r="F11">
        <v>-7.8760000000000003</v>
      </c>
      <c r="G11">
        <v>20.946000000000002</v>
      </c>
      <c r="H11">
        <v>0.56399999999999995</v>
      </c>
      <c r="I11">
        <v>0</v>
      </c>
      <c r="J11">
        <v>0</v>
      </c>
      <c r="K11">
        <v>0</v>
      </c>
      <c r="P11" t="s">
        <v>169</v>
      </c>
      <c r="AF11" t="s">
        <v>168</v>
      </c>
    </row>
    <row r="12" spans="4:32" x14ac:dyDescent="0.3">
      <c r="E12" t="s">
        <v>154</v>
      </c>
      <c r="F12">
        <v>-5.7249999999999996</v>
      </c>
      <c r="G12">
        <v>93.382999999999996</v>
      </c>
      <c r="H12">
        <v>16.943000000000001</v>
      </c>
      <c r="I12">
        <v>0</v>
      </c>
      <c r="J12">
        <v>0</v>
      </c>
      <c r="K12">
        <v>0</v>
      </c>
    </row>
    <row r="13" spans="4:32" x14ac:dyDescent="0.3">
      <c r="D13">
        <v>38</v>
      </c>
      <c r="E13" t="s">
        <v>153</v>
      </c>
      <c r="F13">
        <v>-12.26</v>
      </c>
      <c r="G13">
        <v>17.466999999999999</v>
      </c>
      <c r="H13">
        <v>-0.41599999999999998</v>
      </c>
      <c r="I13">
        <v>0</v>
      </c>
      <c r="J13">
        <v>0</v>
      </c>
      <c r="K13">
        <v>0</v>
      </c>
      <c r="P13" t="s">
        <v>170</v>
      </c>
      <c r="Y13" t="s">
        <v>237</v>
      </c>
      <c r="AF13" t="s">
        <v>169</v>
      </c>
    </row>
    <row r="14" spans="4:32" x14ac:dyDescent="0.3">
      <c r="E14" t="s">
        <v>154</v>
      </c>
      <c r="F14">
        <v>-5.6740000000000004</v>
      </c>
      <c r="G14">
        <v>75.075000000000003</v>
      </c>
      <c r="H14">
        <v>-16.951000000000001</v>
      </c>
      <c r="I14">
        <v>0</v>
      </c>
      <c r="J14">
        <v>0</v>
      </c>
      <c r="K14">
        <v>0</v>
      </c>
      <c r="P14" t="s">
        <v>171</v>
      </c>
      <c r="Y14" t="s">
        <v>190</v>
      </c>
    </row>
    <row r="15" spans="4:32" x14ac:dyDescent="0.3">
      <c r="D15">
        <v>48</v>
      </c>
      <c r="E15" t="s">
        <v>153</v>
      </c>
      <c r="F15">
        <v>0</v>
      </c>
      <c r="G15">
        <v>16.669</v>
      </c>
      <c r="H15">
        <v>0.501</v>
      </c>
      <c r="I15">
        <v>0</v>
      </c>
      <c r="J15">
        <v>0</v>
      </c>
      <c r="K15">
        <v>0</v>
      </c>
      <c r="P15" t="s">
        <v>172</v>
      </c>
      <c r="Y15" t="s">
        <v>191</v>
      </c>
      <c r="AF15" t="s">
        <v>170</v>
      </c>
    </row>
    <row r="16" spans="4:32" x14ac:dyDescent="0.3">
      <c r="E16" t="s">
        <v>154</v>
      </c>
      <c r="F16">
        <v>0</v>
      </c>
      <c r="G16">
        <v>96.83</v>
      </c>
      <c r="H16">
        <v>16.946999999999999</v>
      </c>
      <c r="I16">
        <v>0</v>
      </c>
      <c r="J16">
        <v>0</v>
      </c>
      <c r="K16">
        <v>0</v>
      </c>
      <c r="P16" t="s">
        <v>173</v>
      </c>
      <c r="Y16" t="s">
        <v>192</v>
      </c>
      <c r="AF16" t="s">
        <v>171</v>
      </c>
    </row>
    <row r="17" spans="4:32" x14ac:dyDescent="0.3">
      <c r="D17">
        <v>49</v>
      </c>
      <c r="E17" t="s">
        <v>153</v>
      </c>
      <c r="F17">
        <v>0</v>
      </c>
      <c r="G17">
        <v>10.492000000000001</v>
      </c>
      <c r="H17">
        <v>-0.501</v>
      </c>
      <c r="I17">
        <v>0</v>
      </c>
      <c r="J17">
        <v>0</v>
      </c>
      <c r="K17">
        <v>0</v>
      </c>
      <c r="P17" t="s">
        <v>174</v>
      </c>
      <c r="Y17" t="s">
        <v>193</v>
      </c>
      <c r="AF17" t="s">
        <v>172</v>
      </c>
    </row>
    <row r="18" spans="4:32" x14ac:dyDescent="0.3">
      <c r="E18" t="s">
        <v>154</v>
      </c>
      <c r="F18">
        <v>0</v>
      </c>
      <c r="G18">
        <v>78.5</v>
      </c>
      <c r="H18">
        <v>-16.946999999999999</v>
      </c>
      <c r="I18">
        <v>0</v>
      </c>
      <c r="J18">
        <v>0</v>
      </c>
      <c r="K18">
        <v>0</v>
      </c>
      <c r="P18" t="s">
        <v>175</v>
      </c>
      <c r="Y18" t="s">
        <v>194</v>
      </c>
      <c r="AF18" t="s">
        <v>173</v>
      </c>
    </row>
    <row r="19" spans="4:32" x14ac:dyDescent="0.3">
      <c r="D19">
        <v>59</v>
      </c>
      <c r="E19" t="s">
        <v>153</v>
      </c>
      <c r="F19">
        <v>0</v>
      </c>
      <c r="G19">
        <v>16.669</v>
      </c>
      <c r="H19">
        <v>0.501</v>
      </c>
      <c r="I19">
        <v>0</v>
      </c>
      <c r="J19">
        <v>0</v>
      </c>
      <c r="K19">
        <v>0</v>
      </c>
      <c r="P19" t="s">
        <v>176</v>
      </c>
      <c r="Y19" t="s">
        <v>195</v>
      </c>
      <c r="AF19" t="s">
        <v>174</v>
      </c>
    </row>
    <row r="20" spans="4:32" x14ac:dyDescent="0.3">
      <c r="E20" t="s">
        <v>154</v>
      </c>
      <c r="F20">
        <v>0</v>
      </c>
      <c r="G20">
        <v>96.83</v>
      </c>
      <c r="H20">
        <v>16.946999999999999</v>
      </c>
      <c r="I20">
        <v>0</v>
      </c>
      <c r="J20">
        <v>0</v>
      </c>
      <c r="K20">
        <v>0</v>
      </c>
      <c r="P20" t="s">
        <v>177</v>
      </c>
      <c r="Y20" t="s">
        <v>196</v>
      </c>
      <c r="AF20" t="s">
        <v>175</v>
      </c>
    </row>
    <row r="21" spans="4:32" x14ac:dyDescent="0.3">
      <c r="D21">
        <v>60</v>
      </c>
      <c r="E21" t="s">
        <v>153</v>
      </c>
      <c r="F21">
        <v>0</v>
      </c>
      <c r="G21">
        <v>10.492000000000001</v>
      </c>
      <c r="H21">
        <v>-0.501</v>
      </c>
      <c r="I21">
        <v>0</v>
      </c>
      <c r="J21">
        <v>0</v>
      </c>
      <c r="K21">
        <v>0</v>
      </c>
      <c r="P21" t="s">
        <v>275</v>
      </c>
      <c r="Y21" t="s">
        <v>238</v>
      </c>
      <c r="AF21" t="s">
        <v>176</v>
      </c>
    </row>
    <row r="22" spans="4:32" x14ac:dyDescent="0.3">
      <c r="E22" t="s">
        <v>154</v>
      </c>
      <c r="F22">
        <v>0</v>
      </c>
      <c r="G22">
        <v>78.5</v>
      </c>
      <c r="H22">
        <v>-16.946999999999999</v>
      </c>
      <c r="I22">
        <v>0</v>
      </c>
      <c r="J22">
        <v>0</v>
      </c>
      <c r="K22">
        <v>0</v>
      </c>
      <c r="P22" t="s">
        <v>276</v>
      </c>
      <c r="Y22" t="s">
        <v>239</v>
      </c>
      <c r="AF22" t="s">
        <v>177</v>
      </c>
    </row>
    <row r="23" spans="4:32" x14ac:dyDescent="0.3">
      <c r="D23">
        <v>70</v>
      </c>
      <c r="E23" t="s">
        <v>153</v>
      </c>
      <c r="F23">
        <v>0</v>
      </c>
      <c r="G23">
        <v>16.669</v>
      </c>
      <c r="H23">
        <v>0.501</v>
      </c>
      <c r="I23">
        <v>0</v>
      </c>
      <c r="J23">
        <v>0</v>
      </c>
      <c r="K23">
        <v>0</v>
      </c>
      <c r="P23" t="s">
        <v>277</v>
      </c>
      <c r="Y23" t="s">
        <v>240</v>
      </c>
      <c r="AF23" t="s">
        <v>332</v>
      </c>
    </row>
    <row r="24" spans="4:32" x14ac:dyDescent="0.3">
      <c r="E24" t="s">
        <v>154</v>
      </c>
      <c r="F24">
        <v>0</v>
      </c>
      <c r="G24">
        <v>87.53</v>
      </c>
      <c r="H24">
        <v>11.794</v>
      </c>
      <c r="I24">
        <v>0</v>
      </c>
      <c r="J24">
        <v>0</v>
      </c>
      <c r="K24">
        <v>0</v>
      </c>
      <c r="P24" t="s">
        <v>278</v>
      </c>
      <c r="Y24" t="s">
        <v>241</v>
      </c>
      <c r="AF24" t="s">
        <v>333</v>
      </c>
    </row>
    <row r="25" spans="4:32" x14ac:dyDescent="0.3">
      <c r="D25">
        <v>71</v>
      </c>
      <c r="E25" t="s">
        <v>153</v>
      </c>
      <c r="F25">
        <v>0</v>
      </c>
      <c r="G25">
        <v>10.492000000000001</v>
      </c>
      <c r="H25">
        <v>-0.501</v>
      </c>
      <c r="I25">
        <v>0</v>
      </c>
      <c r="J25">
        <v>0</v>
      </c>
      <c r="K25">
        <v>0</v>
      </c>
      <c r="P25" t="s">
        <v>279</v>
      </c>
      <c r="Y25" t="s">
        <v>242</v>
      </c>
      <c r="AF25" t="s">
        <v>334</v>
      </c>
    </row>
    <row r="26" spans="4:32" x14ac:dyDescent="0.3">
      <c r="E26" t="s">
        <v>154</v>
      </c>
      <c r="F26">
        <v>0</v>
      </c>
      <c r="G26">
        <v>63</v>
      </c>
      <c r="H26">
        <v>-11.794</v>
      </c>
      <c r="I26">
        <v>0</v>
      </c>
      <c r="J26">
        <v>0</v>
      </c>
      <c r="K26">
        <v>0</v>
      </c>
      <c r="P26" t="s">
        <v>280</v>
      </c>
      <c r="Y26" t="s">
        <v>243</v>
      </c>
      <c r="AF26" t="s">
        <v>335</v>
      </c>
    </row>
    <row r="27" spans="4:32" x14ac:dyDescent="0.3">
      <c r="D27">
        <v>81</v>
      </c>
      <c r="E27" t="s">
        <v>153</v>
      </c>
      <c r="F27">
        <v>0</v>
      </c>
      <c r="G27">
        <v>16.669</v>
      </c>
      <c r="H27">
        <v>0.501</v>
      </c>
      <c r="I27">
        <v>0</v>
      </c>
      <c r="J27">
        <v>0</v>
      </c>
      <c r="K27">
        <v>0</v>
      </c>
      <c r="P27" t="s">
        <v>281</v>
      </c>
      <c r="Y27" t="s">
        <v>231</v>
      </c>
      <c r="AF27" t="s">
        <v>336</v>
      </c>
    </row>
    <row r="28" spans="4:32" x14ac:dyDescent="0.3">
      <c r="E28" t="s">
        <v>154</v>
      </c>
      <c r="F28">
        <v>0</v>
      </c>
      <c r="G28">
        <v>87.53</v>
      </c>
      <c r="H28">
        <v>11.794</v>
      </c>
      <c r="I28">
        <v>0</v>
      </c>
      <c r="J28">
        <v>0</v>
      </c>
      <c r="K28">
        <v>0</v>
      </c>
      <c r="P28" t="s">
        <v>282</v>
      </c>
      <c r="Y28" t="s">
        <v>244</v>
      </c>
      <c r="AF28" t="s">
        <v>337</v>
      </c>
    </row>
    <row r="29" spans="4:32" x14ac:dyDescent="0.3">
      <c r="D29">
        <v>82</v>
      </c>
      <c r="E29" t="s">
        <v>153</v>
      </c>
      <c r="F29">
        <v>0</v>
      </c>
      <c r="G29">
        <v>10.492000000000001</v>
      </c>
      <c r="H29">
        <v>-0.501</v>
      </c>
      <c r="I29">
        <v>0</v>
      </c>
      <c r="J29">
        <v>0</v>
      </c>
      <c r="K29">
        <v>0</v>
      </c>
      <c r="P29" t="s">
        <v>283</v>
      </c>
      <c r="Y29" t="s">
        <v>197</v>
      </c>
      <c r="AF29" t="s">
        <v>281</v>
      </c>
    </row>
    <row r="30" spans="4:32" x14ac:dyDescent="0.3">
      <c r="E30" t="s">
        <v>154</v>
      </c>
      <c r="F30">
        <v>0</v>
      </c>
      <c r="G30">
        <v>63</v>
      </c>
      <c r="H30">
        <v>-11.794</v>
      </c>
      <c r="I30">
        <v>0</v>
      </c>
      <c r="J30">
        <v>0</v>
      </c>
      <c r="K30">
        <v>0</v>
      </c>
      <c r="P30" t="s">
        <v>284</v>
      </c>
      <c r="Y30" t="s">
        <v>245</v>
      </c>
      <c r="AF30" t="s">
        <v>338</v>
      </c>
    </row>
    <row r="31" spans="4:32" x14ac:dyDescent="0.3">
      <c r="D31">
        <v>92</v>
      </c>
      <c r="E31" t="s">
        <v>153</v>
      </c>
      <c r="F31">
        <v>3.8359999999999999</v>
      </c>
      <c r="G31">
        <v>18.419</v>
      </c>
      <c r="H31">
        <v>0.501</v>
      </c>
      <c r="I31">
        <v>0</v>
      </c>
      <c r="J31">
        <v>0</v>
      </c>
      <c r="K31">
        <v>0</v>
      </c>
      <c r="P31" t="s">
        <v>285</v>
      </c>
      <c r="Y31" t="s">
        <v>198</v>
      </c>
      <c r="AF31" t="s">
        <v>339</v>
      </c>
    </row>
    <row r="32" spans="4:32" x14ac:dyDescent="0.3">
      <c r="E32" t="s">
        <v>154</v>
      </c>
      <c r="F32">
        <v>21.280999999999999</v>
      </c>
      <c r="G32">
        <v>95.906000000000006</v>
      </c>
      <c r="H32">
        <v>11.792999999999999</v>
      </c>
      <c r="I32">
        <v>0</v>
      </c>
      <c r="J32">
        <v>0</v>
      </c>
      <c r="K32">
        <v>0</v>
      </c>
      <c r="P32" t="s">
        <v>286</v>
      </c>
      <c r="Y32" t="s">
        <v>246</v>
      </c>
      <c r="AF32" t="s">
        <v>340</v>
      </c>
    </row>
    <row r="33" spans="4:32" x14ac:dyDescent="0.3">
      <c r="D33">
        <v>93</v>
      </c>
      <c r="E33" t="s">
        <v>153</v>
      </c>
      <c r="F33">
        <v>4.1109999999999998</v>
      </c>
      <c r="G33">
        <v>12.465999999999999</v>
      </c>
      <c r="H33">
        <v>-0.501</v>
      </c>
      <c r="I33">
        <v>0</v>
      </c>
      <c r="J33">
        <v>0</v>
      </c>
      <c r="K33">
        <v>0</v>
      </c>
      <c r="P33" t="s">
        <v>287</v>
      </c>
      <c r="Y33" t="s">
        <v>247</v>
      </c>
      <c r="AF33" t="s">
        <v>341</v>
      </c>
    </row>
    <row r="34" spans="4:32" x14ac:dyDescent="0.3">
      <c r="E34" t="s">
        <v>154</v>
      </c>
      <c r="F34">
        <v>28.503</v>
      </c>
      <c r="G34">
        <v>77.001000000000005</v>
      </c>
      <c r="H34">
        <v>-11.792999999999999</v>
      </c>
      <c r="I34">
        <v>0</v>
      </c>
      <c r="J34">
        <v>0</v>
      </c>
      <c r="K34">
        <v>0</v>
      </c>
      <c r="P34" t="s">
        <v>288</v>
      </c>
      <c r="Y34" t="s">
        <v>248</v>
      </c>
      <c r="AF34" t="s">
        <v>342</v>
      </c>
    </row>
    <row r="35" spans="4:32" x14ac:dyDescent="0.3">
      <c r="D35">
        <v>105</v>
      </c>
      <c r="E35" t="s">
        <v>153</v>
      </c>
      <c r="F35">
        <v>-3.7679999999999998</v>
      </c>
      <c r="G35">
        <v>15.805</v>
      </c>
      <c r="H35">
        <v>0.501</v>
      </c>
      <c r="I35">
        <v>0</v>
      </c>
      <c r="J35">
        <v>0</v>
      </c>
      <c r="K35">
        <v>0</v>
      </c>
      <c r="P35" t="s">
        <v>289</v>
      </c>
      <c r="Y35" t="s">
        <v>249</v>
      </c>
      <c r="AF35" t="s">
        <v>343</v>
      </c>
    </row>
    <row r="36" spans="4:32" x14ac:dyDescent="0.3">
      <c r="E36" t="s">
        <v>154</v>
      </c>
      <c r="F36">
        <v>-19.913</v>
      </c>
      <c r="G36">
        <v>87.028999999999996</v>
      </c>
      <c r="H36">
        <v>11.794</v>
      </c>
      <c r="I36">
        <v>0</v>
      </c>
      <c r="J36">
        <v>0</v>
      </c>
      <c r="K36">
        <v>0</v>
      </c>
      <c r="P36" t="s">
        <v>290</v>
      </c>
      <c r="Y36" t="s">
        <v>250</v>
      </c>
      <c r="AF36" t="s">
        <v>344</v>
      </c>
    </row>
    <row r="37" spans="4:32" x14ac:dyDescent="0.3">
      <c r="D37">
        <v>106</v>
      </c>
      <c r="E37" t="s">
        <v>153</v>
      </c>
      <c r="F37">
        <v>-3.9889999999999999</v>
      </c>
      <c r="G37">
        <v>11.664999999999999</v>
      </c>
      <c r="H37">
        <v>-0.501</v>
      </c>
      <c r="I37">
        <v>0</v>
      </c>
      <c r="J37">
        <v>0</v>
      </c>
      <c r="K37">
        <v>0</v>
      </c>
      <c r="P37" t="s">
        <v>291</v>
      </c>
      <c r="Y37" t="s">
        <v>251</v>
      </c>
      <c r="AF37" t="s">
        <v>345</v>
      </c>
    </row>
    <row r="38" spans="4:32" x14ac:dyDescent="0.3">
      <c r="E38" t="s">
        <v>154</v>
      </c>
      <c r="F38">
        <v>-27.137</v>
      </c>
      <c r="G38">
        <v>79.373999999999995</v>
      </c>
      <c r="H38">
        <v>-11.794</v>
      </c>
      <c r="I38">
        <v>0</v>
      </c>
      <c r="J38">
        <v>0</v>
      </c>
      <c r="K38">
        <v>0</v>
      </c>
      <c r="P38" t="s">
        <v>292</v>
      </c>
      <c r="Y38" t="s">
        <v>252</v>
      </c>
      <c r="AF38" t="s">
        <v>346</v>
      </c>
    </row>
    <row r="39" spans="4:32" x14ac:dyDescent="0.3">
      <c r="G39">
        <f>SUM(G7:G38)</f>
        <v>1618.5409999999999</v>
      </c>
      <c r="P39" t="s">
        <v>293</v>
      </c>
      <c r="Y39" t="s">
        <v>253</v>
      </c>
      <c r="AF39" t="s">
        <v>347</v>
      </c>
    </row>
    <row r="40" spans="4:32" x14ac:dyDescent="0.3">
      <c r="P40" t="s">
        <v>294</v>
      </c>
      <c r="Y40" t="s">
        <v>199</v>
      </c>
      <c r="AF40" t="s">
        <v>348</v>
      </c>
    </row>
    <row r="41" spans="4:32" x14ac:dyDescent="0.3">
      <c r="P41" t="s">
        <v>295</v>
      </c>
      <c r="Y41" t="s">
        <v>200</v>
      </c>
      <c r="AF41" t="s">
        <v>349</v>
      </c>
    </row>
    <row r="42" spans="4:32" x14ac:dyDescent="0.3">
      <c r="P42" t="s">
        <v>296</v>
      </c>
      <c r="Y42" t="s">
        <v>254</v>
      </c>
      <c r="AF42" t="s">
        <v>350</v>
      </c>
    </row>
    <row r="43" spans="4:32" x14ac:dyDescent="0.3">
      <c r="P43" t="s">
        <v>297</v>
      </c>
      <c r="Y43" t="s">
        <v>255</v>
      </c>
      <c r="AF43" t="s">
        <v>351</v>
      </c>
    </row>
    <row r="44" spans="4:32" x14ac:dyDescent="0.3">
      <c r="P44" t="s">
        <v>298</v>
      </c>
      <c r="Y44" t="s">
        <v>256</v>
      </c>
      <c r="AF44" t="s">
        <v>352</v>
      </c>
    </row>
    <row r="45" spans="4:32" x14ac:dyDescent="0.3">
      <c r="P45" t="s">
        <v>299</v>
      </c>
      <c r="Y45" t="s">
        <v>257</v>
      </c>
      <c r="AF45" t="s">
        <v>353</v>
      </c>
    </row>
    <row r="46" spans="4:32" x14ac:dyDescent="0.3">
      <c r="P46" t="s">
        <v>300</v>
      </c>
      <c r="Y46" t="s">
        <v>201</v>
      </c>
      <c r="AF46" t="s">
        <v>354</v>
      </c>
    </row>
    <row r="47" spans="4:32" x14ac:dyDescent="0.3">
      <c r="P47" t="s">
        <v>301</v>
      </c>
      <c r="Y47" t="s">
        <v>202</v>
      </c>
      <c r="AF47" t="s">
        <v>355</v>
      </c>
    </row>
    <row r="48" spans="4:32" x14ac:dyDescent="0.3">
      <c r="P48" t="s">
        <v>302</v>
      </c>
      <c r="Y48" t="s">
        <v>203</v>
      </c>
      <c r="AF48" t="s">
        <v>300</v>
      </c>
    </row>
    <row r="49" spans="6:32" x14ac:dyDescent="0.3">
      <c r="P49" t="s">
        <v>303</v>
      </c>
      <c r="Y49" t="s">
        <v>258</v>
      </c>
      <c r="AF49" t="s">
        <v>356</v>
      </c>
    </row>
    <row r="50" spans="6:32" x14ac:dyDescent="0.3">
      <c r="P50" t="s">
        <v>304</v>
      </c>
      <c r="Y50" t="s">
        <v>259</v>
      </c>
      <c r="AF50" t="s">
        <v>357</v>
      </c>
    </row>
    <row r="51" spans="6:32" x14ac:dyDescent="0.3">
      <c r="F51" s="61" t="s">
        <v>182</v>
      </c>
      <c r="G51" s="61"/>
      <c r="H51" s="61"/>
      <c r="P51" t="s">
        <v>305</v>
      </c>
      <c r="Y51" t="s">
        <v>204</v>
      </c>
      <c r="AF51" t="s">
        <v>358</v>
      </c>
    </row>
    <row r="52" spans="6:32" x14ac:dyDescent="0.3">
      <c r="F52" s="61" t="s">
        <v>189</v>
      </c>
      <c r="G52" s="61" t="s">
        <v>185</v>
      </c>
      <c r="H52" s="61">
        <v>7.2900000000000006E-2</v>
      </c>
      <c r="P52" t="s">
        <v>306</v>
      </c>
      <c r="Y52" t="s">
        <v>260</v>
      </c>
      <c r="AF52" t="s">
        <v>359</v>
      </c>
    </row>
    <row r="53" spans="6:32" x14ac:dyDescent="0.3">
      <c r="F53" s="61" t="s">
        <v>180</v>
      </c>
      <c r="G53" s="61">
        <v>162.07</v>
      </c>
      <c r="H53" s="61" t="s">
        <v>181</v>
      </c>
      <c r="P53" t="s">
        <v>307</v>
      </c>
      <c r="Y53" t="s">
        <v>261</v>
      </c>
      <c r="AF53" t="s">
        <v>360</v>
      </c>
    </row>
    <row r="54" spans="6:32" x14ac:dyDescent="0.3">
      <c r="F54" s="61" t="s">
        <v>186</v>
      </c>
      <c r="G54" s="61"/>
      <c r="H54" s="61"/>
      <c r="P54" t="s">
        <v>308</v>
      </c>
      <c r="Y54" t="s">
        <v>262</v>
      </c>
      <c r="AF54" t="s">
        <v>361</v>
      </c>
    </row>
    <row r="55" spans="6:32" x14ac:dyDescent="0.3">
      <c r="F55" s="61" t="s">
        <v>187</v>
      </c>
      <c r="G55" s="61">
        <v>0.33611999999999997</v>
      </c>
      <c r="H55" s="61"/>
      <c r="P55" t="s">
        <v>309</v>
      </c>
      <c r="Y55" t="s">
        <v>232</v>
      </c>
      <c r="AF55" t="s">
        <v>362</v>
      </c>
    </row>
    <row r="56" spans="6:32" x14ac:dyDescent="0.3">
      <c r="F56" s="61" t="s">
        <v>180</v>
      </c>
      <c r="G56" s="61">
        <v>178.77</v>
      </c>
      <c r="H56" s="61" t="s">
        <v>181</v>
      </c>
      <c r="P56" t="s">
        <v>310</v>
      </c>
      <c r="Y56" t="s">
        <v>233</v>
      </c>
      <c r="AF56" t="s">
        <v>363</v>
      </c>
    </row>
    <row r="57" spans="6:32" x14ac:dyDescent="0.3">
      <c r="F57" s="61"/>
      <c r="G57" s="61"/>
      <c r="H57" s="61"/>
      <c r="P57" t="s">
        <v>311</v>
      </c>
      <c r="Y57" t="s">
        <v>205</v>
      </c>
      <c r="AF57" t="s">
        <v>364</v>
      </c>
    </row>
    <row r="58" spans="6:32" x14ac:dyDescent="0.3">
      <c r="P58" t="s">
        <v>312</v>
      </c>
      <c r="Y58" t="s">
        <v>206</v>
      </c>
      <c r="AF58" t="s">
        <v>365</v>
      </c>
    </row>
    <row r="59" spans="6:32" x14ac:dyDescent="0.3">
      <c r="P59" t="s">
        <v>313</v>
      </c>
      <c r="Y59" t="s">
        <v>207</v>
      </c>
      <c r="AF59" t="s">
        <v>311</v>
      </c>
    </row>
    <row r="60" spans="6:32" x14ac:dyDescent="0.3">
      <c r="P60" t="s">
        <v>314</v>
      </c>
      <c r="Y60" t="s">
        <v>208</v>
      </c>
      <c r="AF60" t="s">
        <v>312</v>
      </c>
    </row>
    <row r="61" spans="6:32" x14ac:dyDescent="0.3">
      <c r="P61" t="s">
        <v>178</v>
      </c>
      <c r="Y61" t="s">
        <v>263</v>
      </c>
      <c r="AF61" t="s">
        <v>313</v>
      </c>
    </row>
    <row r="62" spans="6:32" x14ac:dyDescent="0.3">
      <c r="Y62" t="s">
        <v>264</v>
      </c>
      <c r="AF62" t="s">
        <v>366</v>
      </c>
    </row>
    <row r="63" spans="6:32" x14ac:dyDescent="0.3">
      <c r="Y63" t="s">
        <v>265</v>
      </c>
      <c r="AF63" t="s">
        <v>178</v>
      </c>
    </row>
    <row r="64" spans="6:32" x14ac:dyDescent="0.3">
      <c r="P64" t="s">
        <v>167</v>
      </c>
      <c r="Y64" t="s">
        <v>266</v>
      </c>
    </row>
    <row r="65" spans="16:32" x14ac:dyDescent="0.3">
      <c r="P65" t="s">
        <v>168</v>
      </c>
      <c r="Y65" t="s">
        <v>178</v>
      </c>
    </row>
    <row r="66" spans="16:32" x14ac:dyDescent="0.3">
      <c r="Y66" t="s">
        <v>184</v>
      </c>
      <c r="AF66" t="s">
        <v>167</v>
      </c>
    </row>
    <row r="67" spans="16:32" x14ac:dyDescent="0.3">
      <c r="P67" t="s">
        <v>169</v>
      </c>
      <c r="AF67" t="s">
        <v>168</v>
      </c>
    </row>
    <row r="68" spans="16:32" x14ac:dyDescent="0.3">
      <c r="Y68" t="s">
        <v>183</v>
      </c>
    </row>
    <row r="69" spans="16:32" x14ac:dyDescent="0.3">
      <c r="P69" t="s">
        <v>315</v>
      </c>
      <c r="AF69" t="s">
        <v>169</v>
      </c>
    </row>
    <row r="70" spans="16:32" x14ac:dyDescent="0.3">
      <c r="P70" t="s">
        <v>316</v>
      </c>
    </row>
    <row r="71" spans="16:32" x14ac:dyDescent="0.3">
      <c r="P71" t="s">
        <v>317</v>
      </c>
      <c r="Y71" t="s">
        <v>267</v>
      </c>
      <c r="AF71" t="s">
        <v>315</v>
      </c>
    </row>
    <row r="72" spans="16:32" x14ac:dyDescent="0.3">
      <c r="P72" t="s">
        <v>318</v>
      </c>
      <c r="Y72" t="s">
        <v>268</v>
      </c>
      <c r="AF72" t="s">
        <v>367</v>
      </c>
    </row>
    <row r="73" spans="16:32" x14ac:dyDescent="0.3">
      <c r="P73" t="s">
        <v>319</v>
      </c>
      <c r="Y73" t="s">
        <v>269</v>
      </c>
      <c r="AF73" t="s">
        <v>368</v>
      </c>
    </row>
    <row r="74" spans="16:32" x14ac:dyDescent="0.3">
      <c r="P74" t="s">
        <v>320</v>
      </c>
      <c r="Y74" t="s">
        <v>270</v>
      </c>
      <c r="AF74" t="s">
        <v>369</v>
      </c>
    </row>
    <row r="75" spans="16:32" x14ac:dyDescent="0.3">
      <c r="P75" t="s">
        <v>321</v>
      </c>
      <c r="Y75" t="s">
        <v>271</v>
      </c>
      <c r="AF75" t="s">
        <v>370</v>
      </c>
    </row>
    <row r="76" spans="16:32" x14ac:dyDescent="0.3">
      <c r="P76" t="s">
        <v>322</v>
      </c>
      <c r="Y76" t="s">
        <v>272</v>
      </c>
      <c r="AF76" t="s">
        <v>371</v>
      </c>
    </row>
    <row r="77" spans="16:32" x14ac:dyDescent="0.3">
      <c r="P77" t="s">
        <v>323</v>
      </c>
      <c r="Y77" t="s">
        <v>234</v>
      </c>
      <c r="AF77" t="s">
        <v>372</v>
      </c>
    </row>
    <row r="78" spans="16:32" x14ac:dyDescent="0.3">
      <c r="P78" t="s">
        <v>324</v>
      </c>
      <c r="Y78" t="s">
        <v>209</v>
      </c>
      <c r="AF78" t="s">
        <v>373</v>
      </c>
    </row>
    <row r="79" spans="16:32" x14ac:dyDescent="0.3">
      <c r="P79" t="s">
        <v>325</v>
      </c>
      <c r="Y79" t="s">
        <v>273</v>
      </c>
      <c r="AF79" t="s">
        <v>374</v>
      </c>
    </row>
    <row r="80" spans="16:32" x14ac:dyDescent="0.3">
      <c r="P80" t="s">
        <v>326</v>
      </c>
      <c r="AF80" t="s">
        <v>375</v>
      </c>
    </row>
    <row r="81" spans="16:32" x14ac:dyDescent="0.3">
      <c r="P81" t="s">
        <v>327</v>
      </c>
      <c r="AF81" t="s">
        <v>325</v>
      </c>
    </row>
    <row r="82" spans="16:32" x14ac:dyDescent="0.3">
      <c r="P82" t="s">
        <v>179</v>
      </c>
      <c r="AF82" t="s">
        <v>326</v>
      </c>
    </row>
    <row r="83" spans="16:32" x14ac:dyDescent="0.3">
      <c r="P83" t="s">
        <v>328</v>
      </c>
      <c r="AF83" t="s">
        <v>376</v>
      </c>
    </row>
    <row r="84" spans="16:32" x14ac:dyDescent="0.3">
      <c r="P84" t="s">
        <v>329</v>
      </c>
      <c r="AF84" t="s">
        <v>179</v>
      </c>
    </row>
    <row r="85" spans="16:32" x14ac:dyDescent="0.3">
      <c r="P85" t="s">
        <v>330</v>
      </c>
      <c r="Q85" s="61"/>
      <c r="R85" s="61"/>
      <c r="S85" s="61"/>
      <c r="T85" s="61"/>
      <c r="U85" s="61"/>
      <c r="AF85" t="s">
        <v>377</v>
      </c>
    </row>
    <row r="86" spans="16:32" x14ac:dyDescent="0.3">
      <c r="P86" t="s">
        <v>331</v>
      </c>
      <c r="AF86" t="s">
        <v>378</v>
      </c>
    </row>
    <row r="87" spans="16:32" x14ac:dyDescent="0.3">
      <c r="AF87" t="s">
        <v>379</v>
      </c>
    </row>
    <row r="88" spans="16:32" x14ac:dyDescent="0.3">
      <c r="AF88" t="s">
        <v>380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8" tint="0.39997558519241921"/>
  </sheetPr>
  <dimension ref="A1:Y63"/>
  <sheetViews>
    <sheetView showGridLines="0" tabSelected="1" zoomScale="70" zoomScaleNormal="70" zoomScaleSheetLayoutView="80" workbookViewId="0">
      <selection activeCell="I41" sqref="I41"/>
    </sheetView>
  </sheetViews>
  <sheetFormatPr defaultColWidth="9.109375" defaultRowHeight="13.2" x14ac:dyDescent="0.25"/>
  <cols>
    <col min="1" max="1" width="44.6640625" style="1" customWidth="1"/>
    <col min="2" max="2" width="4.109375" style="1" customWidth="1"/>
    <col min="3" max="3" width="3.88671875" style="1" customWidth="1"/>
    <col min="4" max="4" width="7.109375" style="1" customWidth="1"/>
    <col min="5" max="5" width="18" style="1" customWidth="1"/>
    <col min="6" max="6" width="21" style="1" customWidth="1"/>
    <col min="7" max="7" width="19.5546875" style="1" customWidth="1"/>
    <col min="8" max="8" width="14.6640625" style="1" customWidth="1"/>
    <col min="9" max="9" width="9.109375" style="1"/>
    <col min="10" max="10" width="16" style="1" bestFit="1" customWidth="1"/>
    <col min="11" max="16384" width="9.109375" style="1"/>
  </cols>
  <sheetData>
    <row r="1" spans="1:25" ht="14.4" thickBot="1" x14ac:dyDescent="0.3">
      <c r="D1" s="18"/>
      <c r="E1" s="18"/>
      <c r="F1" s="18"/>
      <c r="G1" s="18"/>
      <c r="H1" s="18"/>
      <c r="I1" s="18"/>
    </row>
    <row r="2" spans="1:25" ht="27.75" customHeight="1" thickBot="1" x14ac:dyDescent="0.3">
      <c r="A2" s="10" t="s">
        <v>22</v>
      </c>
      <c r="D2" s="33" t="s">
        <v>94</v>
      </c>
      <c r="E2" s="18"/>
      <c r="F2" s="18"/>
      <c r="G2" s="18"/>
      <c r="H2" s="18"/>
      <c r="I2" s="18"/>
    </row>
    <row r="3" spans="1:25" s="5" customFormat="1" ht="20.399999999999999" customHeight="1" x14ac:dyDescent="0.25">
      <c r="A3" s="11" t="s">
        <v>41</v>
      </c>
      <c r="D3" s="18"/>
      <c r="E3" s="63"/>
      <c r="F3" s="18"/>
      <c r="G3" s="18"/>
      <c r="H3" s="18"/>
      <c r="I3" s="20"/>
    </row>
    <row r="4" spans="1:25" ht="20.399999999999999" customHeight="1" x14ac:dyDescent="0.25">
      <c r="A4" s="12" t="s">
        <v>42</v>
      </c>
      <c r="D4" s="131" t="s">
        <v>216</v>
      </c>
      <c r="E4" s="131"/>
      <c r="F4" s="144">
        <v>1.4</v>
      </c>
      <c r="G4" s="51"/>
      <c r="H4" s="51"/>
      <c r="I4" s="18"/>
      <c r="J4" s="32" t="s">
        <v>406</v>
      </c>
      <c r="K4" s="71">
        <v>12</v>
      </c>
      <c r="Y4" s="65" t="s">
        <v>139</v>
      </c>
    </row>
    <row r="5" spans="1:25" s="5" customFormat="1" ht="18.75" customHeight="1" x14ac:dyDescent="0.25">
      <c r="A5" s="12" t="s">
        <v>40</v>
      </c>
      <c r="D5" s="131"/>
      <c r="E5" s="131"/>
      <c r="F5" s="144"/>
      <c r="G5" s="51"/>
      <c r="H5" s="51"/>
      <c r="I5" s="18"/>
      <c r="J5" s="32" t="s">
        <v>407</v>
      </c>
      <c r="K5" s="71">
        <v>13</v>
      </c>
      <c r="Y5" s="68">
        <v>1.4</v>
      </c>
    </row>
    <row r="6" spans="1:25" s="5" customFormat="1" ht="13.8" x14ac:dyDescent="0.25">
      <c r="A6" s="12"/>
      <c r="D6" s="75"/>
      <c r="E6" s="75"/>
      <c r="F6" s="76"/>
      <c r="G6" s="51"/>
      <c r="H6" s="51"/>
      <c r="I6" s="18"/>
      <c r="J6" s="103"/>
      <c r="K6" s="103"/>
      <c r="Y6" s="68"/>
    </row>
    <row r="7" spans="1:25" s="5" customFormat="1" ht="13.8" x14ac:dyDescent="0.25">
      <c r="A7" s="12"/>
      <c r="D7" s="131" t="s">
        <v>210</v>
      </c>
      <c r="E7" s="131" t="s">
        <v>222</v>
      </c>
      <c r="F7" s="131" t="s">
        <v>381</v>
      </c>
      <c r="G7" s="131" t="s">
        <v>382</v>
      </c>
      <c r="H7" s="131" t="s">
        <v>224</v>
      </c>
      <c r="I7" s="18"/>
      <c r="J7" s="32" t="s">
        <v>419</v>
      </c>
      <c r="K7" s="103"/>
      <c r="Y7" s="68"/>
    </row>
    <row r="8" spans="1:25" s="5" customFormat="1" ht="13.8" x14ac:dyDescent="0.25">
      <c r="A8" s="12"/>
      <c r="D8" s="131"/>
      <c r="E8" s="131"/>
      <c r="F8" s="131"/>
      <c r="G8" s="131"/>
      <c r="H8" s="131"/>
      <c r="I8" s="18"/>
      <c r="J8" s="71">
        <v>1</v>
      </c>
      <c r="K8" s="103"/>
      <c r="Y8" s="68"/>
    </row>
    <row r="9" spans="1:25" s="5" customFormat="1" ht="13.8" x14ac:dyDescent="0.25">
      <c r="A9" s="12"/>
      <c r="D9" s="70" t="s">
        <v>99</v>
      </c>
      <c r="E9" s="100">
        <v>6</v>
      </c>
      <c r="F9" s="57">
        <f>'OS2'!L2</f>
        <v>75.066241599580309</v>
      </c>
      <c r="G9" s="57" t="s">
        <v>226</v>
      </c>
      <c r="H9" s="101">
        <f>VLOOKUP(E9,'OS2'!A:H,8,FALSE)</f>
        <v>3.9650966799708941E-2</v>
      </c>
      <c r="I9" s="18"/>
      <c r="J9" s="71">
        <v>2</v>
      </c>
      <c r="K9" s="103"/>
      <c r="Y9" s="68"/>
    </row>
    <row r="10" spans="1:25" s="5" customFormat="1" ht="13.8" x14ac:dyDescent="0.25">
      <c r="A10" s="12"/>
      <c r="D10" s="69" t="s">
        <v>102</v>
      </c>
      <c r="E10" s="100">
        <v>1</v>
      </c>
      <c r="F10" s="57" t="s">
        <v>225</v>
      </c>
      <c r="G10" s="57">
        <f>'OS2'!M2</f>
        <v>51.402328130762513</v>
      </c>
      <c r="H10" s="101">
        <f>VLOOKUP(E10,'OS2'!A:H,8,FALSE)</f>
        <v>0.14000004037279654</v>
      </c>
      <c r="I10" s="18"/>
      <c r="J10" s="71"/>
      <c r="K10" s="103"/>
      <c r="Y10" s="68"/>
    </row>
    <row r="11" spans="1:25" s="5" customFormat="1" ht="13.8" x14ac:dyDescent="0.25">
      <c r="A11" s="12"/>
      <c r="D11" s="68" t="s">
        <v>223</v>
      </c>
      <c r="E11" s="100">
        <v>40</v>
      </c>
      <c r="F11" s="57">
        <f>'OS2'!L4</f>
        <v>99.999950000000013</v>
      </c>
      <c r="G11" s="57">
        <f>'OS2'!M4</f>
        <v>99.999949999999956</v>
      </c>
      <c r="H11" s="57" t="s">
        <v>226</v>
      </c>
      <c r="I11" s="18"/>
      <c r="J11" s="71"/>
      <c r="K11" s="103"/>
      <c r="Y11" s="68"/>
    </row>
    <row r="12" spans="1:25" ht="20.399999999999999" customHeight="1" x14ac:dyDescent="0.25">
      <c r="A12" s="12" t="s">
        <v>115</v>
      </c>
      <c r="D12" s="51"/>
      <c r="E12" s="51"/>
      <c r="F12" s="51"/>
      <c r="G12" s="51"/>
      <c r="H12" s="51"/>
      <c r="I12" s="18"/>
      <c r="J12" s="103"/>
      <c r="K12" s="103"/>
      <c r="Y12" s="65">
        <v>1.5</v>
      </c>
    </row>
    <row r="13" spans="1:25" ht="20.399999999999999" customHeight="1" x14ac:dyDescent="0.25">
      <c r="A13" s="12" t="s">
        <v>43</v>
      </c>
      <c r="D13" s="131" t="s">
        <v>210</v>
      </c>
      <c r="E13" s="132" t="s">
        <v>4</v>
      </c>
      <c r="F13" s="141" t="s">
        <v>95</v>
      </c>
      <c r="G13" s="132" t="s">
        <v>383</v>
      </c>
      <c r="H13" s="132" t="s">
        <v>100</v>
      </c>
      <c r="I13" s="18"/>
      <c r="J13" s="32" t="s">
        <v>418</v>
      </c>
      <c r="K13" s="71">
        <v>4</v>
      </c>
      <c r="Y13" s="65">
        <v>1.6</v>
      </c>
    </row>
    <row r="14" spans="1:25" ht="20.399999999999999" customHeight="1" x14ac:dyDescent="0.25">
      <c r="A14" s="13" t="s">
        <v>44</v>
      </c>
      <c r="D14" s="131"/>
      <c r="E14" s="133"/>
      <c r="F14" s="145"/>
      <c r="G14" s="133"/>
      <c r="H14" s="133"/>
      <c r="I14" s="18"/>
      <c r="J14" s="32" t="s">
        <v>420</v>
      </c>
      <c r="K14" s="104">
        <v>0.25</v>
      </c>
      <c r="Y14" s="65">
        <v>1.7</v>
      </c>
    </row>
    <row r="15" spans="1:25" ht="20.399999999999999" customHeight="1" x14ac:dyDescent="0.25">
      <c r="A15" s="13" t="s">
        <v>116</v>
      </c>
      <c r="D15" s="70" t="s">
        <v>99</v>
      </c>
      <c r="E15" s="57">
        <f>+EDM_L!E4</f>
        <v>3.25</v>
      </c>
      <c r="F15" s="57">
        <f>+EE!E23</f>
        <v>8</v>
      </c>
      <c r="G15" s="136">
        <f>+INICIO!D17</f>
        <v>1.25</v>
      </c>
      <c r="H15" s="127">
        <f>+EE!E18</f>
        <v>5.0133333333333335E-2</v>
      </c>
      <c r="I15" s="18"/>
      <c r="K15" s="103"/>
    </row>
    <row r="16" spans="1:25" ht="20.399999999999999" customHeight="1" x14ac:dyDescent="0.25">
      <c r="A16" s="13" t="s">
        <v>117</v>
      </c>
      <c r="D16" s="69" t="s">
        <v>102</v>
      </c>
      <c r="E16" s="57">
        <f>+EDM_T!E4</f>
        <v>2.5</v>
      </c>
      <c r="F16" s="57">
        <f>+EE!E23</f>
        <v>8</v>
      </c>
      <c r="G16" s="128"/>
      <c r="H16" s="142"/>
      <c r="I16" s="18"/>
      <c r="K16" s="103"/>
      <c r="Y16" s="65" t="s">
        <v>140</v>
      </c>
    </row>
    <row r="17" spans="1:25" ht="20.399999999999999" customHeight="1" x14ac:dyDescent="0.25">
      <c r="A17" s="12" t="s">
        <v>118</v>
      </c>
      <c r="D17" s="51"/>
      <c r="E17" s="51"/>
      <c r="F17" s="51"/>
      <c r="G17" s="51"/>
      <c r="H17" s="51"/>
      <c r="I17" s="18"/>
      <c r="Y17" s="65">
        <v>7.2400000000000006E-2</v>
      </c>
    </row>
    <row r="18" spans="1:25" ht="20.399999999999999" customHeight="1" thickBot="1" x14ac:dyDescent="0.3">
      <c r="A18" s="56" t="s">
        <v>147</v>
      </c>
      <c r="D18" s="131" t="s">
        <v>210</v>
      </c>
      <c r="E18" s="143" t="s">
        <v>101</v>
      </c>
      <c r="F18" s="131" t="s">
        <v>213</v>
      </c>
      <c r="G18" s="131" t="s">
        <v>214</v>
      </c>
      <c r="H18" s="131" t="s">
        <v>215</v>
      </c>
      <c r="I18" s="18"/>
      <c r="Y18" s="65">
        <v>4.6600000000000003E-2</v>
      </c>
    </row>
    <row r="19" spans="1:25" ht="20.399999999999999" customHeight="1" x14ac:dyDescent="0.25">
      <c r="A19" s="3"/>
      <c r="D19" s="131"/>
      <c r="E19" s="143"/>
      <c r="F19" s="131"/>
      <c r="G19" s="131"/>
      <c r="H19" s="131"/>
      <c r="I19" s="18"/>
      <c r="Y19" s="65">
        <v>7.3099999999999998E-2</v>
      </c>
    </row>
    <row r="20" spans="1:25" ht="20.399999999999999" customHeight="1" x14ac:dyDescent="0.25">
      <c r="A20" s="3"/>
      <c r="D20" s="70" t="s">
        <v>99</v>
      </c>
      <c r="E20" s="134">
        <f>+EE!E19</f>
        <v>3.2000000000000001E-2</v>
      </c>
      <c r="F20" s="96">
        <f>'OS1'!R8</f>
        <v>189.13003540039062</v>
      </c>
      <c r="G20" s="97">
        <f>H9</f>
        <v>3.9650966799708941E-2</v>
      </c>
      <c r="H20" s="137">
        <f>'OS3'!I3</f>
        <v>7.9247994555555552</v>
      </c>
      <c r="I20" s="18"/>
      <c r="Y20" s="65">
        <v>4.8800000000000003E-2</v>
      </c>
    </row>
    <row r="21" spans="1:25" ht="19.5" customHeight="1" x14ac:dyDescent="0.25">
      <c r="A21" s="14"/>
      <c r="D21" s="69" t="s">
        <v>102</v>
      </c>
      <c r="E21" s="135" t="e">
        <v>#N/A</v>
      </c>
      <c r="F21" s="96">
        <f>F20</f>
        <v>189.13003540039062</v>
      </c>
      <c r="G21" s="97">
        <f>H10</f>
        <v>0.14000004037279654</v>
      </c>
      <c r="H21" s="137"/>
    </row>
    <row r="22" spans="1:25" ht="19.5" customHeight="1" x14ac:dyDescent="0.25">
      <c r="A22" s="14"/>
      <c r="D22" s="51"/>
      <c r="E22" s="63"/>
      <c r="F22" s="51"/>
      <c r="G22" s="51"/>
      <c r="H22" s="51"/>
      <c r="I22" s="18"/>
      <c r="Y22" s="65" t="s">
        <v>142</v>
      </c>
    </row>
    <row r="23" spans="1:25" ht="19.5" customHeight="1" x14ac:dyDescent="0.25">
      <c r="A23" s="14"/>
      <c r="D23" s="131" t="s">
        <v>210</v>
      </c>
      <c r="E23" s="138" t="s">
        <v>217</v>
      </c>
      <c r="F23" s="138" t="s">
        <v>218</v>
      </c>
      <c r="G23" s="139" t="s">
        <v>384</v>
      </c>
      <c r="H23" s="141" t="s">
        <v>91</v>
      </c>
      <c r="I23" s="18"/>
      <c r="Y23" s="66">
        <v>0.8</v>
      </c>
    </row>
    <row r="24" spans="1:25" ht="24" customHeight="1" x14ac:dyDescent="0.25">
      <c r="D24" s="131"/>
      <c r="E24" s="138"/>
      <c r="F24" s="138"/>
      <c r="G24" s="140"/>
      <c r="H24" s="128"/>
      <c r="I24" s="18"/>
      <c r="Y24" s="66">
        <v>0.9</v>
      </c>
    </row>
    <row r="25" spans="1:25" ht="19.5" customHeight="1" x14ac:dyDescent="0.25">
      <c r="A25" s="3"/>
      <c r="D25" s="70" t="s">
        <v>99</v>
      </c>
      <c r="E25" s="55">
        <v>7.2400000000000006E-2</v>
      </c>
      <c r="F25" s="53">
        <v>0.8</v>
      </c>
      <c r="G25" s="72">
        <f>E25*(H20^F25)</f>
        <v>0.37925314493737577</v>
      </c>
      <c r="H25" s="72">
        <f>F4*G25</f>
        <v>0.5309544029123261</v>
      </c>
      <c r="I25" s="18"/>
      <c r="Y25" s="66">
        <v>0.75</v>
      </c>
    </row>
    <row r="26" spans="1:25" ht="19.5" customHeight="1" x14ac:dyDescent="0.25">
      <c r="A26" s="3"/>
      <c r="D26" s="69" t="s">
        <v>102</v>
      </c>
      <c r="E26" s="55">
        <v>7.2400000000000006E-2</v>
      </c>
      <c r="F26" s="53">
        <v>0.8</v>
      </c>
      <c r="G26" s="72">
        <f>E26*(H20^F26)</f>
        <v>0.37925314493737577</v>
      </c>
      <c r="H26" s="72">
        <f>F4*G26</f>
        <v>0.5309544029123261</v>
      </c>
      <c r="I26" s="18"/>
    </row>
    <row r="27" spans="1:25" ht="19.5" customHeight="1" x14ac:dyDescent="0.25">
      <c r="A27" s="3"/>
      <c r="D27" s="51"/>
      <c r="E27" s="51"/>
      <c r="F27" s="51"/>
      <c r="G27" s="51"/>
      <c r="H27" s="51"/>
      <c r="I27" s="18"/>
    </row>
    <row r="28" spans="1:25" ht="19.5" customHeight="1" x14ac:dyDescent="0.25">
      <c r="D28" s="131" t="s">
        <v>210</v>
      </c>
      <c r="E28" s="58" t="s">
        <v>92</v>
      </c>
      <c r="F28" s="132" t="s">
        <v>96</v>
      </c>
      <c r="G28" s="131" t="s">
        <v>219</v>
      </c>
      <c r="H28" s="131" t="s">
        <v>97</v>
      </c>
      <c r="I28" s="18"/>
    </row>
    <row r="29" spans="1:25" ht="19.5" customHeight="1" x14ac:dyDescent="0.25">
      <c r="D29" s="131"/>
      <c r="E29" s="58" t="s">
        <v>103</v>
      </c>
      <c r="F29" s="133"/>
      <c r="G29" s="131"/>
      <c r="H29" s="131"/>
      <c r="I29" s="18"/>
    </row>
    <row r="30" spans="1:25" ht="19.5" customHeight="1" x14ac:dyDescent="0.25">
      <c r="D30" s="70" t="s">
        <v>99</v>
      </c>
      <c r="E30" s="72">
        <f>IF(G20&lt;=H25,G20,H25)</f>
        <v>3.9650966799708941E-2</v>
      </c>
      <c r="F30" s="54">
        <f>H15/(E15/G15)</f>
        <v>1.9282051282051283E-2</v>
      </c>
      <c r="G30" s="59">
        <f>IF(E30&lt;=F15,E20/(E30*(E15/G15)),E20*F15/(E30^2*(E15/G15)))</f>
        <v>0.31040081241556644</v>
      </c>
      <c r="H30" s="54">
        <f>IF(F30&gt;G30,G30,F30)</f>
        <v>1.9282051282051283E-2</v>
      </c>
      <c r="I30" s="18"/>
    </row>
    <row r="31" spans="1:25" ht="19.5" customHeight="1" x14ac:dyDescent="0.25">
      <c r="D31" s="69" t="s">
        <v>102</v>
      </c>
      <c r="E31" s="72">
        <f>IF(G21&lt;=H26,G21,H26)</f>
        <v>0.14000004037279654</v>
      </c>
      <c r="F31" s="54">
        <f>H15/(E16/G15)</f>
        <v>2.5066666666666668E-2</v>
      </c>
      <c r="G31" s="59">
        <f>IF(E31&lt;=F16,E20/(E31*(E16/G15)),E20*F16/((E31^2)*(E16/G16)))</f>
        <v>0.11428568132833887</v>
      </c>
      <c r="H31" s="54">
        <f>IF(F31&gt;G31,G31,F31)</f>
        <v>2.5066666666666668E-2</v>
      </c>
      <c r="I31" s="18"/>
    </row>
    <row r="32" spans="1:25" ht="19.5" customHeight="1" x14ac:dyDescent="0.25">
      <c r="D32" s="51"/>
      <c r="E32" s="51"/>
      <c r="F32" s="51"/>
      <c r="G32" s="51"/>
      <c r="H32" s="51"/>
      <c r="I32" s="18"/>
    </row>
    <row r="33" spans="1:9" ht="19.5" customHeight="1" x14ac:dyDescent="0.25">
      <c r="D33" s="131" t="s">
        <v>210</v>
      </c>
      <c r="E33" s="131" t="s">
        <v>98</v>
      </c>
      <c r="F33" s="131" t="s">
        <v>120</v>
      </c>
      <c r="G33" s="131" t="s">
        <v>235</v>
      </c>
      <c r="H33" s="131" t="s">
        <v>220</v>
      </c>
      <c r="I33" s="18"/>
    </row>
    <row r="34" spans="1:9" ht="27" customHeight="1" x14ac:dyDescent="0.25">
      <c r="D34" s="131"/>
      <c r="E34" s="131"/>
      <c r="F34" s="131"/>
      <c r="G34" s="131"/>
      <c r="H34" s="131"/>
      <c r="I34" s="18"/>
    </row>
    <row r="35" spans="1:9" ht="19.5" customHeight="1" x14ac:dyDescent="0.25">
      <c r="D35" s="70" t="s">
        <v>99</v>
      </c>
      <c r="E35" s="127">
        <f>IF(0.044*H15*G15&lt;0.01,0.01,0.044*H15*G15)</f>
        <v>0.01</v>
      </c>
      <c r="F35" s="52" t="s">
        <v>385</v>
      </c>
      <c r="G35" s="74">
        <f>IF(F35="No Aplica",F20*(MAX(E35,H30)),0.85*F20*(MAX(E35,H30,F35)))</f>
        <v>3.0997927853315304</v>
      </c>
      <c r="H35" s="73">
        <v>3.71</v>
      </c>
      <c r="I35" s="18"/>
    </row>
    <row r="36" spans="1:9" ht="19.5" customHeight="1" x14ac:dyDescent="0.25">
      <c r="D36" s="69" t="s">
        <v>102</v>
      </c>
      <c r="E36" s="128"/>
      <c r="F36" s="54" t="s">
        <v>385</v>
      </c>
      <c r="G36" s="74">
        <f>IF(F36="No Aplica",0.85*F20*(MAX(E35,H31)),0.85*F20*(MAX(E35,H31,F36)))</f>
        <v>4.02973062093099</v>
      </c>
      <c r="H36" s="73">
        <v>4.34</v>
      </c>
    </row>
    <row r="37" spans="1:9" ht="19.5" customHeight="1" x14ac:dyDescent="0.25">
      <c r="D37" s="51"/>
      <c r="E37" s="51"/>
      <c r="F37" s="51"/>
      <c r="G37" s="51"/>
      <c r="H37" s="51"/>
    </row>
    <row r="38" spans="1:9" ht="19.5" customHeight="1" x14ac:dyDescent="0.25">
      <c r="D38" s="51"/>
      <c r="E38" s="51"/>
      <c r="F38" s="129" t="s">
        <v>221</v>
      </c>
      <c r="G38" s="131" t="s">
        <v>210</v>
      </c>
      <c r="H38" s="51"/>
    </row>
    <row r="39" spans="1:9" ht="19.5" customHeight="1" x14ac:dyDescent="0.25">
      <c r="D39" s="51"/>
      <c r="E39" s="51"/>
      <c r="F39" s="130"/>
      <c r="G39" s="131"/>
      <c r="H39" s="51"/>
    </row>
    <row r="40" spans="1:9" ht="19.5" customHeight="1" x14ac:dyDescent="0.25">
      <c r="D40" s="51"/>
      <c r="E40" s="51"/>
      <c r="F40" s="60">
        <f>IF(H35&lt;G35,G35/H35,1)</f>
        <v>1</v>
      </c>
      <c r="G40" s="70" t="s">
        <v>99</v>
      </c>
      <c r="H40" s="51"/>
    </row>
    <row r="41" spans="1:9" ht="19.5" customHeight="1" x14ac:dyDescent="0.25">
      <c r="D41" s="51"/>
      <c r="E41" s="51"/>
      <c r="F41" s="60">
        <f>IF(H36&lt;G36,G36/H36,1)</f>
        <v>1</v>
      </c>
      <c r="G41" s="69" t="s">
        <v>102</v>
      </c>
      <c r="H41" s="51"/>
    </row>
    <row r="42" spans="1:9" ht="19.5" customHeight="1" x14ac:dyDescent="0.25"/>
    <row r="43" spans="1:9" ht="19.5" customHeight="1" x14ac:dyDescent="0.25">
      <c r="A43" s="2"/>
    </row>
    <row r="44" spans="1:9" ht="19.5" customHeight="1" x14ac:dyDescent="0.25">
      <c r="A44" s="2" t="s">
        <v>1</v>
      </c>
    </row>
    <row r="45" spans="1:9" ht="19.5" customHeight="1" x14ac:dyDescent="0.3">
      <c r="A45" s="49"/>
    </row>
    <row r="46" spans="1:9" ht="19.5" customHeight="1" x14ac:dyDescent="0.25">
      <c r="A46" s="50" t="s">
        <v>211</v>
      </c>
    </row>
    <row r="47" spans="1:9" ht="19.5" customHeight="1" x14ac:dyDescent="0.25">
      <c r="A47" s="50"/>
    </row>
    <row r="48" spans="1:9" ht="19.5" customHeight="1" x14ac:dyDescent="0.25">
      <c r="A48" s="50" t="s">
        <v>212</v>
      </c>
    </row>
    <row r="49" spans="1:4" ht="19.5" customHeight="1" x14ac:dyDescent="0.25">
      <c r="A49" s="50"/>
    </row>
    <row r="50" spans="1:4" ht="19.5" customHeight="1" x14ac:dyDescent="0.25">
      <c r="A50" s="50" t="s">
        <v>104</v>
      </c>
    </row>
    <row r="51" spans="1:4" ht="19.5" customHeight="1" x14ac:dyDescent="0.25">
      <c r="A51" s="50"/>
      <c r="D51" s="3"/>
    </row>
    <row r="52" spans="1:4" ht="19.5" customHeight="1" x14ac:dyDescent="0.25">
      <c r="A52" s="50" t="s">
        <v>105</v>
      </c>
      <c r="D52" s="3"/>
    </row>
    <row r="53" spans="1:4" ht="19.5" customHeight="1" x14ac:dyDescent="0.25">
      <c r="A53" s="50" t="s">
        <v>144</v>
      </c>
    </row>
    <row r="54" spans="1:4" ht="19.5" customHeight="1" x14ac:dyDescent="0.25"/>
    <row r="55" spans="1:4" ht="19.5" customHeight="1" x14ac:dyDescent="0.25"/>
    <row r="56" spans="1:4" ht="19.5" customHeight="1" x14ac:dyDescent="0.25"/>
    <row r="57" spans="1:4" ht="19.5" customHeight="1" x14ac:dyDescent="0.25"/>
    <row r="58" spans="1:4" ht="19.5" customHeight="1" x14ac:dyDescent="0.25"/>
    <row r="59" spans="1:4" ht="19.5" customHeight="1" x14ac:dyDescent="0.25"/>
    <row r="60" spans="1:4" ht="19.5" customHeight="1" x14ac:dyDescent="0.25"/>
    <row r="61" spans="1:4" ht="19.5" customHeight="1" x14ac:dyDescent="0.25"/>
    <row r="62" spans="1:4" ht="19.5" customHeight="1" x14ac:dyDescent="0.25"/>
    <row r="63" spans="1:4" ht="19.5" customHeight="1" x14ac:dyDescent="0.25"/>
  </sheetData>
  <mergeCells count="38">
    <mergeCell ref="H13:H14"/>
    <mergeCell ref="D4:E5"/>
    <mergeCell ref="F4:F5"/>
    <mergeCell ref="E13:E14"/>
    <mergeCell ref="F13:F14"/>
    <mergeCell ref="G13:G14"/>
    <mergeCell ref="D7:D8"/>
    <mergeCell ref="E7:E8"/>
    <mergeCell ref="F7:F8"/>
    <mergeCell ref="G7:G8"/>
    <mergeCell ref="H7:H8"/>
    <mergeCell ref="H15:H16"/>
    <mergeCell ref="D18:D19"/>
    <mergeCell ref="E18:E19"/>
    <mergeCell ref="F18:F19"/>
    <mergeCell ref="G18:G19"/>
    <mergeCell ref="H18:H19"/>
    <mergeCell ref="H20:H21"/>
    <mergeCell ref="D23:D24"/>
    <mergeCell ref="E23:E24"/>
    <mergeCell ref="F23:F24"/>
    <mergeCell ref="G23:G24"/>
    <mergeCell ref="H23:H24"/>
    <mergeCell ref="H28:H29"/>
    <mergeCell ref="D33:D34"/>
    <mergeCell ref="E33:E34"/>
    <mergeCell ref="F33:F34"/>
    <mergeCell ref="G33:G34"/>
    <mergeCell ref="H33:H34"/>
    <mergeCell ref="E35:E36"/>
    <mergeCell ref="F38:F39"/>
    <mergeCell ref="G38:G39"/>
    <mergeCell ref="D13:D14"/>
    <mergeCell ref="D28:D29"/>
    <mergeCell ref="F28:F29"/>
    <mergeCell ref="G28:G29"/>
    <mergeCell ref="E20:E21"/>
    <mergeCell ref="G15:G16"/>
  </mergeCells>
  <dataValidations disablePrompts="1" count="5">
    <dataValidation type="decimal" operator="greaterThan" allowBlank="1" showInputMessage="1" showErrorMessage="1" errorTitle="Error en la entrada de datos" error="Los valores deben ser mayores a cero" sqref="F12 F14 F16 G34 F20 F32 F28 F30">
      <formula1>0</formula1>
    </dataValidation>
    <dataValidation type="list" allowBlank="1" showInputMessage="1" showErrorMessage="1" sqref="F4:F6">
      <formula1>Cu</formula1>
    </dataValidation>
    <dataValidation type="list" allowBlank="1" showInputMessage="1" showErrorMessage="1" sqref="E25:E26">
      <formula1>Ct</formula1>
    </dataValidation>
    <dataValidation type="list" allowBlank="1" showInputMessage="1" showErrorMessage="1" sqref="F25">
      <formula1>x</formula1>
    </dataValidation>
    <dataValidation type="list" operator="greaterThan" allowBlank="1" showInputMessage="1" showErrorMessage="1" errorTitle="Error en la entrada de datos" error="Los valores deben ser mayores a cero" sqref="F26">
      <formula1>x</formula1>
    </dataValidation>
  </dataValidations>
  <hyperlinks>
    <hyperlink ref="A3" location="NOTAS!C1" display="A- NOTAS"/>
    <hyperlink ref="A4" location="REVISIONES!C1" display="REVISIONES"/>
    <hyperlink ref="A5" location="INICIO!D2" display="INICIO"/>
    <hyperlink ref="A12" location="EE!A1" display="2. ESPECTRO (SIN MODIFICAR)"/>
    <hyperlink ref="A13" location="EDM_L!A1" display="4. ESPECTRO DE DISEÑO MOD. LONG"/>
    <hyperlink ref="A14" location="EDM_T!C2" display="5. ESPECTRO DE DISEÑO MOD. TRANS"/>
    <hyperlink ref="A15" location="EDM_V!A1" display="5. CARGA SISMICA (VERTICAL)"/>
    <hyperlink ref="A16" location="CB!A1" display="6. CORTANTE BASAL"/>
    <hyperlink ref="A17" location="DESPLAZ.!A1" display="7. DESPLAZAMIENTOS"/>
    <hyperlink ref="A18" location="FLUJOGRAMA!A1" display="8. FLUJOGRAMA"/>
  </hyperlinks>
  <pageMargins left="0.7" right="0.7" top="0.75" bottom="0.75" header="0.3" footer="0.3"/>
  <pageSetup orientation="portrait" r:id="rId1"/>
  <rowBreaks count="1" manualBreakCount="1">
    <brk id="42" min="2" max="8" man="1"/>
  </rowBreaks>
  <ignoredErrors>
    <ignoredError sqref="F21" unlockedFormula="1"/>
  </ignoredErrors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autoLine="0" autoPict="0" r:id="rId5">
            <anchor moveWithCells="1">
              <from>
                <xdr:col>0</xdr:col>
                <xdr:colOff>388620</xdr:colOff>
                <xdr:row>21</xdr:row>
                <xdr:rowOff>0</xdr:rowOff>
              </from>
              <to>
                <xdr:col>0</xdr:col>
                <xdr:colOff>2766060</xdr:colOff>
                <xdr:row>22</xdr:row>
                <xdr:rowOff>144780</xdr:rowOff>
              </to>
            </anchor>
          </controlPr>
        </control>
      </mc:Choice>
      <mc:Fallback>
        <control shapeId="50177" r:id="rId4" name="CommandButton1"/>
      </mc:Fallback>
    </mc:AlternateContent>
    <mc:AlternateContent xmlns:mc="http://schemas.openxmlformats.org/markup-compatibility/2006">
      <mc:Choice Requires="x14">
        <control shapeId="50181" r:id="rId6" name="Button 5">
          <controlPr defaultSize="0" print="0" autoFill="0" autoPict="0" macro="[0]!SupportReactions">
            <anchor moveWithCells="1">
              <from>
                <xdr:col>7</xdr:col>
                <xdr:colOff>83820</xdr:colOff>
                <xdr:row>2</xdr:row>
                <xdr:rowOff>236220</xdr:rowOff>
              </from>
              <to>
                <xdr:col>7</xdr:col>
                <xdr:colOff>868680</xdr:colOff>
                <xdr:row>4</xdr:row>
                <xdr:rowOff>83820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8" tint="0.39997558519241921"/>
  </sheetPr>
  <dimension ref="A1:W59"/>
  <sheetViews>
    <sheetView showGridLines="0" zoomScaleNormal="100" zoomScaleSheetLayoutView="80" workbookViewId="0">
      <selection activeCell="W3" sqref="W3"/>
    </sheetView>
  </sheetViews>
  <sheetFormatPr defaultColWidth="9.109375" defaultRowHeight="13.2" x14ac:dyDescent="0.25"/>
  <cols>
    <col min="1" max="1" width="44.6640625" style="1" customWidth="1"/>
    <col min="2" max="2" width="4.109375" style="1" customWidth="1"/>
    <col min="3" max="3" width="3.88671875" style="1" customWidth="1"/>
    <col min="4" max="4" width="7.88671875" style="1" customWidth="1"/>
    <col min="5" max="5" width="11.33203125" style="1" bestFit="1" customWidth="1"/>
    <col min="6" max="6" width="10" style="1" bestFit="1" customWidth="1"/>
    <col min="7" max="7" width="8.5546875" style="1" bestFit="1" customWidth="1"/>
    <col min="8" max="8" width="10.5546875" style="1" bestFit="1" customWidth="1"/>
    <col min="9" max="9" width="12.6640625" style="1" bestFit="1" customWidth="1"/>
    <col min="10" max="10" width="9.109375" style="1" bestFit="1" customWidth="1"/>
    <col min="11" max="11" width="11.33203125" style="1" bestFit="1" customWidth="1"/>
    <col min="12" max="21" width="9.109375" style="1"/>
    <col min="22" max="22" width="21.5546875" style="1" bestFit="1" customWidth="1"/>
    <col min="23" max="23" width="11.5546875" style="1" customWidth="1"/>
    <col min="24" max="16384" width="9.109375" style="1"/>
  </cols>
  <sheetData>
    <row r="1" spans="1:23" ht="14.4" thickBot="1" x14ac:dyDescent="0.3">
      <c r="D1" s="18"/>
      <c r="E1" s="18"/>
      <c r="F1" s="18"/>
      <c r="G1" s="18"/>
      <c r="H1" s="18"/>
      <c r="I1" s="18"/>
      <c r="J1" s="18"/>
      <c r="K1" s="18"/>
      <c r="L1" s="18"/>
    </row>
    <row r="2" spans="1:23" ht="21.75" customHeight="1" thickBot="1" x14ac:dyDescent="0.3">
      <c r="A2" s="10" t="s">
        <v>22</v>
      </c>
      <c r="D2" s="33" t="s">
        <v>87</v>
      </c>
      <c r="E2" s="18"/>
      <c r="F2" s="18"/>
      <c r="G2" s="18"/>
      <c r="H2" s="18"/>
      <c r="I2" s="18"/>
      <c r="J2" s="18"/>
      <c r="K2" s="18"/>
      <c r="L2" s="18"/>
      <c r="M2" s="33" t="s">
        <v>88</v>
      </c>
      <c r="N2" s="18"/>
      <c r="O2" s="18"/>
      <c r="P2" s="18"/>
      <c r="Q2" s="18"/>
      <c r="R2" s="18"/>
      <c r="S2" s="18"/>
      <c r="T2" s="18"/>
      <c r="V2" s="98" t="s">
        <v>417</v>
      </c>
      <c r="W2" s="71">
        <v>12</v>
      </c>
    </row>
    <row r="3" spans="1:23" s="5" customFormat="1" ht="21.75" customHeight="1" x14ac:dyDescent="0.25">
      <c r="A3" s="11" t="s">
        <v>41</v>
      </c>
      <c r="D3" s="18"/>
      <c r="E3" s="18"/>
      <c r="F3" s="18"/>
      <c r="G3" s="18"/>
      <c r="H3" s="18"/>
      <c r="I3" s="18"/>
      <c r="J3" s="18"/>
      <c r="K3" s="18"/>
      <c r="L3" s="20"/>
      <c r="M3" s="18"/>
      <c r="N3" s="18"/>
      <c r="O3" s="18"/>
      <c r="P3" s="18"/>
      <c r="Q3" s="18"/>
      <c r="R3" s="18"/>
      <c r="S3" s="18"/>
      <c r="T3" s="18"/>
      <c r="V3" s="99" t="s">
        <v>416</v>
      </c>
      <c r="W3" s="71">
        <v>13</v>
      </c>
    </row>
    <row r="4" spans="1:23" ht="20.399999999999999" customHeight="1" x14ac:dyDescent="0.25">
      <c r="A4" s="12" t="s">
        <v>42</v>
      </c>
      <c r="D4" s="81" t="s">
        <v>230</v>
      </c>
      <c r="E4" s="81" t="s">
        <v>229</v>
      </c>
      <c r="F4" s="86" t="s">
        <v>93</v>
      </c>
      <c r="G4" s="81" t="s">
        <v>89</v>
      </c>
      <c r="H4" s="81" t="s">
        <v>48</v>
      </c>
      <c r="I4" s="81" t="s">
        <v>227</v>
      </c>
      <c r="J4" s="81" t="s">
        <v>90</v>
      </c>
      <c r="K4" s="81" t="s">
        <v>228</v>
      </c>
      <c r="L4" s="18"/>
      <c r="M4" s="81" t="s">
        <v>230</v>
      </c>
      <c r="N4" s="81" t="s">
        <v>229</v>
      </c>
      <c r="O4" s="86" t="s">
        <v>93</v>
      </c>
      <c r="P4" s="81" t="s">
        <v>89</v>
      </c>
      <c r="Q4" s="81" t="s">
        <v>48</v>
      </c>
      <c r="R4" s="81" t="s">
        <v>227</v>
      </c>
      <c r="S4" s="81" t="s">
        <v>90</v>
      </c>
      <c r="T4" s="81" t="s">
        <v>228</v>
      </c>
    </row>
    <row r="5" spans="1:23" s="5" customFormat="1" ht="20.399999999999999" customHeight="1" x14ac:dyDescent="0.25">
      <c r="A5" s="12" t="s">
        <v>40</v>
      </c>
      <c r="D5" s="77"/>
      <c r="E5" s="78">
        <v>0</v>
      </c>
      <c r="F5" s="78">
        <v>0</v>
      </c>
      <c r="G5" s="28" t="s">
        <v>49</v>
      </c>
      <c r="H5" s="28" t="s">
        <v>49</v>
      </c>
      <c r="I5" s="87" t="s">
        <v>49</v>
      </c>
      <c r="J5" s="28" t="s">
        <v>49</v>
      </c>
      <c r="K5" s="28" t="s">
        <v>49</v>
      </c>
      <c r="L5" s="18"/>
      <c r="M5" s="77"/>
      <c r="N5" s="78">
        <v>0</v>
      </c>
      <c r="O5" s="78">
        <v>0</v>
      </c>
      <c r="P5" s="28" t="s">
        <v>49</v>
      </c>
      <c r="Q5" s="28" t="s">
        <v>49</v>
      </c>
      <c r="R5" s="87" t="s">
        <v>49</v>
      </c>
      <c r="S5" s="28" t="s">
        <v>49</v>
      </c>
      <c r="T5" s="28" t="s">
        <v>49</v>
      </c>
      <c r="V5" s="32" t="s">
        <v>415</v>
      </c>
      <c r="W5" s="71" t="s">
        <v>414</v>
      </c>
    </row>
    <row r="6" spans="1:23" ht="20.399999999999999" customHeight="1" x14ac:dyDescent="0.25">
      <c r="A6" s="12" t="s">
        <v>115</v>
      </c>
      <c r="D6" s="77">
        <v>2</v>
      </c>
      <c r="E6" s="95">
        <f>VLOOKUP(D6,Desplazamientos!A:C,2,FALSE)</f>
        <v>0</v>
      </c>
      <c r="F6" s="95">
        <f>ABS(VLOOKUP(D6,Desplazamientos!A:C,3,FALSE))</f>
        <v>0</v>
      </c>
      <c r="G6" s="79">
        <f>IF($W$5="Si",+(F6-F5)*EDM_L!$E$6/INICIO!$D$17,+(F6-F5))</f>
        <v>0</v>
      </c>
      <c r="H6" s="79">
        <f>(E6-E5)*1000</f>
        <v>0</v>
      </c>
      <c r="I6" s="80">
        <v>1.6E-2</v>
      </c>
      <c r="J6" s="79">
        <f>+I6*H6</f>
        <v>0</v>
      </c>
      <c r="K6" s="28" t="str">
        <f>IF(G6&gt;J6, "Revisar", "ok")</f>
        <v>ok</v>
      </c>
      <c r="L6" s="18"/>
      <c r="M6" s="77">
        <v>2</v>
      </c>
      <c r="N6" s="95">
        <f>VLOOKUP(M6,Desplazamientos!E:G,2,FALSE)</f>
        <v>0</v>
      </c>
      <c r="O6" s="95">
        <f>ABS(VLOOKUP(M6,Desplazamientos!E:G,3,FALSE))</f>
        <v>0</v>
      </c>
      <c r="P6" s="79">
        <f>IF($W$5="Si",+(O6-O5)*EDM_T!$E$6/INICIO!$D$17,+(O6-O5))</f>
        <v>0</v>
      </c>
      <c r="Q6" s="79">
        <f>(N6-N5)*1000</f>
        <v>0</v>
      </c>
      <c r="R6" s="80">
        <v>1.6E-2</v>
      </c>
      <c r="S6" s="79">
        <f>+R6*Q6</f>
        <v>0</v>
      </c>
      <c r="T6" s="28" t="str">
        <f>IF(P6&gt;S6, "Revisar", "ok")</f>
        <v>ok</v>
      </c>
    </row>
    <row r="7" spans="1:23" ht="20.399999999999999" customHeight="1" x14ac:dyDescent="0.25">
      <c r="A7" s="12" t="s">
        <v>43</v>
      </c>
      <c r="D7" s="77"/>
      <c r="E7" s="95"/>
      <c r="F7" s="95"/>
      <c r="G7" s="79"/>
      <c r="H7" s="79"/>
      <c r="I7" s="80"/>
      <c r="J7" s="79"/>
      <c r="K7" s="28"/>
      <c r="M7" s="77"/>
      <c r="N7" s="95"/>
      <c r="O7" s="95"/>
      <c r="P7" s="79"/>
      <c r="Q7" s="79"/>
      <c r="R7" s="80"/>
      <c r="S7" s="79"/>
      <c r="T7" s="28"/>
    </row>
    <row r="8" spans="1:23" ht="20.399999999999999" customHeight="1" x14ac:dyDescent="0.25">
      <c r="A8" s="13" t="s">
        <v>44</v>
      </c>
      <c r="D8" s="77"/>
      <c r="E8" s="95"/>
      <c r="F8" s="95"/>
      <c r="G8" s="79"/>
      <c r="H8" s="79"/>
      <c r="I8" s="80"/>
      <c r="J8" s="79"/>
      <c r="K8" s="28"/>
      <c r="M8" s="77"/>
      <c r="N8" s="95"/>
      <c r="O8" s="95"/>
      <c r="P8" s="79"/>
      <c r="Q8" s="79"/>
      <c r="R8" s="80"/>
      <c r="S8" s="79"/>
      <c r="T8" s="28"/>
    </row>
    <row r="9" spans="1:23" ht="20.399999999999999" customHeight="1" x14ac:dyDescent="0.25">
      <c r="A9" s="13" t="s">
        <v>117</v>
      </c>
      <c r="D9" s="77"/>
      <c r="E9" s="95"/>
      <c r="F9" s="95"/>
      <c r="G9" s="79"/>
      <c r="H9" s="79"/>
      <c r="I9" s="80"/>
      <c r="J9" s="79"/>
      <c r="K9" s="28"/>
      <c r="L9" s="18"/>
      <c r="M9" s="77"/>
      <c r="N9" s="95"/>
      <c r="O9" s="95"/>
      <c r="P9" s="79"/>
      <c r="Q9" s="79"/>
      <c r="R9" s="80"/>
      <c r="S9" s="79"/>
      <c r="T9" s="28"/>
    </row>
    <row r="10" spans="1:23" ht="20.399999999999999" customHeight="1" x14ac:dyDescent="0.25">
      <c r="A10" s="12" t="s">
        <v>118</v>
      </c>
      <c r="D10" s="77"/>
      <c r="E10" s="95"/>
      <c r="F10" s="95"/>
      <c r="G10" s="79"/>
      <c r="H10" s="79"/>
      <c r="I10" s="80"/>
      <c r="J10" s="79"/>
      <c r="K10" s="28"/>
      <c r="L10" s="18"/>
      <c r="M10" s="77"/>
      <c r="N10" s="95"/>
      <c r="O10" s="95"/>
      <c r="P10" s="79"/>
      <c r="Q10" s="79"/>
      <c r="R10" s="80"/>
      <c r="S10" s="79"/>
      <c r="T10" s="28"/>
    </row>
    <row r="11" spans="1:23" ht="20.399999999999999" customHeight="1" thickBot="1" x14ac:dyDescent="0.3">
      <c r="A11" s="56" t="s">
        <v>147</v>
      </c>
      <c r="D11" s="77"/>
      <c r="E11" s="95"/>
      <c r="F11" s="95"/>
      <c r="G11" s="79"/>
      <c r="H11" s="79"/>
      <c r="I11" s="80"/>
      <c r="J11" s="79"/>
      <c r="K11" s="28"/>
      <c r="L11" s="18"/>
      <c r="M11" s="77"/>
      <c r="N11" s="95"/>
      <c r="O11" s="95"/>
      <c r="P11" s="79"/>
      <c r="Q11" s="79"/>
      <c r="R11" s="80"/>
      <c r="S11" s="79"/>
      <c r="T11" s="28"/>
    </row>
    <row r="12" spans="1:23" ht="20.399999999999999" customHeight="1" x14ac:dyDescent="0.25">
      <c r="A12" s="3"/>
      <c r="D12" s="77"/>
      <c r="E12" s="95"/>
      <c r="F12" s="95"/>
      <c r="G12" s="79"/>
      <c r="H12" s="79"/>
      <c r="I12" s="80"/>
      <c r="J12" s="79"/>
      <c r="K12" s="28"/>
      <c r="L12" s="18"/>
      <c r="M12" s="77"/>
      <c r="N12" s="95"/>
      <c r="O12" s="95"/>
      <c r="P12" s="79"/>
      <c r="Q12" s="79"/>
      <c r="R12" s="80"/>
      <c r="S12" s="79"/>
      <c r="T12" s="28"/>
    </row>
    <row r="13" spans="1:23" ht="20.399999999999999" customHeight="1" x14ac:dyDescent="0.25">
      <c r="A13" s="3"/>
      <c r="D13" s="77"/>
      <c r="E13" s="95"/>
      <c r="F13" s="95"/>
      <c r="G13" s="79"/>
      <c r="H13" s="79"/>
      <c r="I13" s="80"/>
      <c r="J13" s="79"/>
      <c r="K13" s="28"/>
      <c r="L13" s="18"/>
    </row>
    <row r="14" spans="1:23" ht="19.5" customHeight="1" x14ac:dyDescent="0.25">
      <c r="A14" s="14"/>
      <c r="D14" s="77"/>
      <c r="E14" s="95"/>
      <c r="F14" s="95"/>
      <c r="G14" s="79"/>
      <c r="H14" s="79"/>
      <c r="I14" s="80"/>
      <c r="J14" s="79"/>
      <c r="K14" s="28"/>
    </row>
    <row r="15" spans="1:23" ht="19.5" customHeight="1" x14ac:dyDescent="0.25">
      <c r="A15" s="14"/>
      <c r="L15" s="18"/>
    </row>
    <row r="16" spans="1:23" ht="19.5" customHeight="1" x14ac:dyDescent="0.25">
      <c r="A16" s="14"/>
      <c r="L16" s="18"/>
      <c r="M16" s="18"/>
    </row>
    <row r="17" spans="1:13" ht="19.5" customHeight="1" x14ac:dyDescent="0.25">
      <c r="L17" s="18"/>
      <c r="M17" s="18"/>
    </row>
    <row r="18" spans="1:13" ht="19.5" customHeight="1" x14ac:dyDescent="0.25">
      <c r="A18" s="2" t="s">
        <v>1</v>
      </c>
    </row>
    <row r="19" spans="1:13" ht="19.5" customHeight="1" x14ac:dyDescent="0.25">
      <c r="A19" s="3" t="s">
        <v>86</v>
      </c>
    </row>
    <row r="20" spans="1:13" ht="19.5" customHeight="1" x14ac:dyDescent="0.35">
      <c r="A20" s="3" t="s">
        <v>143</v>
      </c>
    </row>
    <row r="21" spans="1:13" ht="19.5" customHeight="1" x14ac:dyDescent="0.25"/>
    <row r="22" spans="1:13" ht="19.5" customHeight="1" x14ac:dyDescent="0.25">
      <c r="L22" s="18"/>
    </row>
    <row r="23" spans="1:13" ht="19.5" customHeight="1" x14ac:dyDescent="0.25">
      <c r="L23" s="18"/>
    </row>
    <row r="24" spans="1:13" ht="19.5" customHeight="1" x14ac:dyDescent="0.25">
      <c r="L24" s="18"/>
    </row>
    <row r="25" spans="1:13" ht="19.5" customHeight="1" x14ac:dyDescent="0.25">
      <c r="L25" s="18"/>
    </row>
    <row r="26" spans="1:13" ht="19.5" customHeight="1" x14ac:dyDescent="0.25">
      <c r="L26" s="18"/>
    </row>
    <row r="27" spans="1:13" ht="19.5" customHeight="1" x14ac:dyDescent="0.25">
      <c r="D27" s="18"/>
      <c r="E27" s="18"/>
      <c r="F27" s="18"/>
      <c r="G27" s="18"/>
      <c r="H27" s="18"/>
      <c r="I27" s="18"/>
      <c r="J27" s="18"/>
      <c r="K27" s="18"/>
      <c r="L27" s="18"/>
    </row>
    <row r="28" spans="1:13" ht="19.5" customHeight="1" x14ac:dyDescent="0.25">
      <c r="L28" s="18"/>
    </row>
    <row r="29" spans="1:13" ht="19.5" customHeight="1" x14ac:dyDescent="0.25"/>
    <row r="30" spans="1:13" ht="19.5" customHeight="1" x14ac:dyDescent="0.25"/>
    <row r="31" spans="1:13" ht="19.5" customHeight="1" x14ac:dyDescent="0.25"/>
    <row r="32" spans="1:13" ht="19.5" customHeight="1" x14ac:dyDescent="0.25"/>
    <row r="33" spans="4:4" ht="19.5" customHeight="1" x14ac:dyDescent="0.25"/>
    <row r="34" spans="4:4" ht="19.5" customHeight="1" x14ac:dyDescent="0.25"/>
    <row r="35" spans="4:4" ht="19.5" customHeight="1" x14ac:dyDescent="0.25"/>
    <row r="36" spans="4:4" ht="19.5" customHeight="1" x14ac:dyDescent="0.25"/>
    <row r="37" spans="4:4" ht="19.5" customHeight="1" x14ac:dyDescent="0.25"/>
    <row r="38" spans="4:4" ht="19.5" customHeight="1" x14ac:dyDescent="0.25"/>
    <row r="39" spans="4:4" ht="19.5" customHeight="1" x14ac:dyDescent="0.25"/>
    <row r="40" spans="4:4" ht="19.5" customHeight="1" x14ac:dyDescent="0.25"/>
    <row r="41" spans="4:4" ht="19.5" customHeight="1" x14ac:dyDescent="0.25"/>
    <row r="42" spans="4:4" ht="19.5" customHeight="1" x14ac:dyDescent="0.25"/>
    <row r="43" spans="4:4" ht="19.5" customHeight="1" x14ac:dyDescent="0.25"/>
    <row r="44" spans="4:4" ht="19.5" customHeight="1" x14ac:dyDescent="0.25"/>
    <row r="45" spans="4:4" ht="19.5" customHeight="1" x14ac:dyDescent="0.25"/>
    <row r="46" spans="4:4" ht="19.5" customHeight="1" x14ac:dyDescent="0.25">
      <c r="D46" s="3"/>
    </row>
    <row r="47" spans="4:4" ht="19.5" customHeight="1" x14ac:dyDescent="0.25">
      <c r="D47" s="3"/>
    </row>
    <row r="48" spans="4:4" ht="19.5" customHeight="1" x14ac:dyDescent="0.25"/>
    <row r="49" ht="19.5" customHeight="1" x14ac:dyDescent="0.25"/>
    <row r="50" ht="19.5" customHeight="1" x14ac:dyDescent="0.25"/>
    <row r="51" ht="19.5" customHeight="1" x14ac:dyDescent="0.25"/>
    <row r="52" ht="19.5" customHeight="1" x14ac:dyDescent="0.25"/>
    <row r="53" ht="19.5" customHeight="1" x14ac:dyDescent="0.25"/>
    <row r="54" ht="19.5" customHeight="1" x14ac:dyDescent="0.25"/>
    <row r="55" ht="19.5" customHeight="1" x14ac:dyDescent="0.25"/>
    <row r="56" ht="19.5" customHeight="1" x14ac:dyDescent="0.25"/>
    <row r="57" ht="19.5" customHeight="1" x14ac:dyDescent="0.25"/>
    <row r="58" ht="19.5" customHeight="1" x14ac:dyDescent="0.25"/>
    <row r="59" ht="19.5" customHeight="1" x14ac:dyDescent="0.25"/>
  </sheetData>
  <conditionalFormatting sqref="K6:K14 T6:T12">
    <cfRule type="cellIs" dxfId="0" priority="3" operator="equal">
      <formula>"Revisar"</formula>
    </cfRule>
  </conditionalFormatting>
  <hyperlinks>
    <hyperlink ref="A3" location="NOTAS!C1" display="A- NOTAS"/>
    <hyperlink ref="A4" location="REVISIONES!C1" display="REVISIONES"/>
    <hyperlink ref="A5" location="INICIO!D2" display="INICIO"/>
    <hyperlink ref="A6" location="EE!A1" display="2. ESPECTRO (SIN MODIFICAR)"/>
    <hyperlink ref="A7" location="EDM_L!A1" display="4. ESPECTRO DE DISEÑO MOD. LONG"/>
    <hyperlink ref="A8" location="EDM_T!C2" display="5. ESPECTRO DE DISEÑO MOD. TRANS"/>
    <hyperlink ref="A9" location="CB!A1" display="6. CORTANTE BASAL"/>
    <hyperlink ref="A10" location="DESPLAZ.!A1" display="7. DESPLAZAMIENTOS"/>
    <hyperlink ref="A11" location="FLUJOGRAMA!A1" display="8. FLUJOGRAMA"/>
  </hyperlinks>
  <pageMargins left="0.7" right="0.7" top="0.75" bottom="0.75" header="0.3" footer="0.3"/>
  <pageSetup orientation="portrait" r:id="rId1"/>
  <rowBreaks count="1" manualBreakCount="1">
    <brk id="38" min="2" max="8" man="1"/>
  </rowBreaks>
  <drawing r:id="rId2"/>
  <legacyDrawing r:id="rId3"/>
  <controls>
    <mc:AlternateContent xmlns:mc="http://schemas.openxmlformats.org/markup-compatibility/2006">
      <mc:Choice Requires="x14">
        <control shapeId="33808" r:id="rId4" name="CommandButton1">
          <controlPr defaultSize="0" autoLine="0" r:id="rId5">
            <anchor moveWithCells="1">
              <from>
                <xdr:col>0</xdr:col>
                <xdr:colOff>388620</xdr:colOff>
                <xdr:row>14</xdr:row>
                <xdr:rowOff>0</xdr:rowOff>
              </from>
              <to>
                <xdr:col>0</xdr:col>
                <xdr:colOff>2377440</xdr:colOff>
                <xdr:row>16</xdr:row>
                <xdr:rowOff>38100</xdr:rowOff>
              </to>
            </anchor>
          </controlPr>
        </control>
      </mc:Choice>
      <mc:Fallback>
        <control shapeId="33808" r:id="rId4" name="CommandButton1"/>
      </mc:Fallback>
    </mc:AlternateContent>
    <mc:AlternateContent xmlns:mc="http://schemas.openxmlformats.org/markup-compatibility/2006">
      <mc:Choice Requires="x14">
        <control shapeId="33809" r:id="rId6" name="Button 17">
          <controlPr defaultSize="0" print="0" autoFill="0" autoPict="0" macro="[0]!Displacement">
            <anchor moveWithCells="1">
              <from>
                <xdr:col>18</xdr:col>
                <xdr:colOff>182880</xdr:colOff>
                <xdr:row>1</xdr:row>
                <xdr:rowOff>38100</xdr:rowOff>
              </from>
              <to>
                <xdr:col>19</xdr:col>
                <xdr:colOff>274320</xdr:colOff>
                <xdr:row>2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'OS4'!$A$1:$A$2</xm:f>
          </x14:formula1>
          <xm:sqref>W5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25"/>
  <sheetViews>
    <sheetView workbookViewId="0">
      <selection activeCell="R6" sqref="R6"/>
    </sheetView>
  </sheetViews>
  <sheetFormatPr defaultRowHeight="14.4" x14ac:dyDescent="0.3"/>
  <sheetData>
    <row r="1" spans="1:41" x14ac:dyDescent="0.3">
      <c r="A1" s="82" t="s">
        <v>159</v>
      </c>
      <c r="B1" s="82" t="s">
        <v>160</v>
      </c>
      <c r="C1" s="83" t="s">
        <v>161</v>
      </c>
      <c r="D1" s="83" t="s">
        <v>162</v>
      </c>
      <c r="E1" s="83" t="s">
        <v>163</v>
      </c>
      <c r="F1" s="83" t="s">
        <v>386</v>
      </c>
      <c r="G1" s="83" t="s">
        <v>387</v>
      </c>
      <c r="H1" s="83" t="s">
        <v>388</v>
      </c>
      <c r="I1" s="82" t="s">
        <v>160</v>
      </c>
      <c r="J1" s="83" t="s">
        <v>161</v>
      </c>
      <c r="K1" s="83" t="s">
        <v>162</v>
      </c>
      <c r="L1" s="83" t="s">
        <v>163</v>
      </c>
      <c r="M1" s="83" t="s">
        <v>386</v>
      </c>
      <c r="N1" s="83" t="s">
        <v>387</v>
      </c>
      <c r="O1" s="83" t="s">
        <v>388</v>
      </c>
      <c r="Q1" s="84" t="s">
        <v>396</v>
      </c>
      <c r="R1" s="85">
        <v>24</v>
      </c>
      <c r="T1" s="82" t="s">
        <v>159</v>
      </c>
      <c r="U1" s="82" t="s">
        <v>160</v>
      </c>
      <c r="V1" s="83" t="s">
        <v>161</v>
      </c>
      <c r="W1" s="83" t="s">
        <v>162</v>
      </c>
      <c r="X1" s="83" t="s">
        <v>163</v>
      </c>
      <c r="Y1" s="83" t="s">
        <v>386</v>
      </c>
      <c r="Z1" s="83" t="s">
        <v>387</v>
      </c>
      <c r="AA1" s="83" t="s">
        <v>388</v>
      </c>
      <c r="AB1" s="82" t="s">
        <v>160</v>
      </c>
      <c r="AC1" s="83" t="s">
        <v>161</v>
      </c>
      <c r="AD1" s="83" t="s">
        <v>162</v>
      </c>
      <c r="AE1" s="83" t="s">
        <v>163</v>
      </c>
      <c r="AF1" s="83" t="s">
        <v>386</v>
      </c>
      <c r="AG1" s="83" t="s">
        <v>387</v>
      </c>
      <c r="AH1" s="83" t="s">
        <v>388</v>
      </c>
      <c r="AI1" s="82" t="s">
        <v>160</v>
      </c>
      <c r="AJ1" s="83" t="s">
        <v>161</v>
      </c>
      <c r="AK1" s="83" t="s">
        <v>162</v>
      </c>
      <c r="AL1" s="83" t="s">
        <v>163</v>
      </c>
      <c r="AM1" s="83" t="s">
        <v>386</v>
      </c>
      <c r="AN1" s="83" t="s">
        <v>387</v>
      </c>
      <c r="AO1" s="83" t="s">
        <v>388</v>
      </c>
    </row>
    <row r="2" spans="1:41" x14ac:dyDescent="0.3">
      <c r="A2">
        <v>1</v>
      </c>
      <c r="B2">
        <v>1</v>
      </c>
      <c r="C2">
        <v>1.8733067512512207</v>
      </c>
      <c r="D2">
        <v>30.67640495300293</v>
      </c>
      <c r="E2">
        <v>4.0882069617509842E-2</v>
      </c>
      <c r="F2">
        <v>8.1559360027313232E-2</v>
      </c>
      <c r="G2">
        <v>-1.0986576706777514E-19</v>
      </c>
      <c r="H2">
        <v>0</v>
      </c>
      <c r="I2">
        <v>2</v>
      </c>
      <c r="J2">
        <v>4.8087082803249359E-2</v>
      </c>
      <c r="K2">
        <v>16.606103897094727</v>
      </c>
      <c r="L2">
        <v>0.27045008540153503</v>
      </c>
      <c r="M2">
        <v>0.53454893827438354</v>
      </c>
      <c r="N2">
        <v>-3.7766357752665132E-19</v>
      </c>
      <c r="O2">
        <v>0</v>
      </c>
      <c r="Q2" s="105">
        <f>CB!J8</f>
        <v>1</v>
      </c>
      <c r="R2">
        <f>SUM(D:D)</f>
        <v>122.70561981201172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1:41" x14ac:dyDescent="0.3">
      <c r="A3">
        <v>2</v>
      </c>
      <c r="B3">
        <v>1</v>
      </c>
      <c r="C3">
        <v>1.8733067512512207</v>
      </c>
      <c r="D3">
        <v>30.67640495300293</v>
      </c>
      <c r="E3">
        <v>-4.0882069617509842E-2</v>
      </c>
      <c r="F3">
        <v>-8.1559360027313232E-2</v>
      </c>
      <c r="G3">
        <v>-1.0299915985721347E-19</v>
      </c>
      <c r="H3">
        <v>0</v>
      </c>
      <c r="I3">
        <v>2</v>
      </c>
      <c r="J3">
        <v>4.8087082803249359E-2</v>
      </c>
      <c r="K3">
        <v>16.606103897094727</v>
      </c>
      <c r="L3">
        <v>-0.27045008540153503</v>
      </c>
      <c r="M3">
        <v>-0.53454893827438354</v>
      </c>
      <c r="N3">
        <v>-4.0341337395330323E-19</v>
      </c>
      <c r="O3">
        <v>0</v>
      </c>
      <c r="Q3" s="105">
        <f>CB!J9</f>
        <v>2</v>
      </c>
      <c r="R3">
        <f>SUM(K:K)</f>
        <v>66.424415588378906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4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1:41" x14ac:dyDescent="0.3">
      <c r="A4">
        <v>3</v>
      </c>
      <c r="B4">
        <v>1</v>
      </c>
      <c r="C4">
        <v>-1.8733067512512207</v>
      </c>
      <c r="D4">
        <v>30.67640495300293</v>
      </c>
      <c r="E4">
        <v>4.0882069617509842E-2</v>
      </c>
      <c r="F4">
        <v>8.1559360027313232E-2</v>
      </c>
      <c r="G4">
        <v>4.2916317684230366E-20</v>
      </c>
      <c r="H4">
        <v>0</v>
      </c>
      <c r="I4">
        <v>2</v>
      </c>
      <c r="J4">
        <v>-4.8087082803249359E-2</v>
      </c>
      <c r="K4">
        <v>16.606103897094727</v>
      </c>
      <c r="L4">
        <v>0.27045008540153503</v>
      </c>
      <c r="M4">
        <v>0.53454893827438354</v>
      </c>
      <c r="N4">
        <v>1.4591547431026956E-19</v>
      </c>
      <c r="O4">
        <v>0</v>
      </c>
      <c r="Q4" s="105">
        <f>CB!J10</f>
        <v>0</v>
      </c>
      <c r="R4">
        <f>SUM(W:W)</f>
        <v>0</v>
      </c>
      <c r="T4">
        <v>3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4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1:41" x14ac:dyDescent="0.3">
      <c r="A5">
        <v>4</v>
      </c>
      <c r="B5">
        <v>1</v>
      </c>
      <c r="C5">
        <v>-1.8733067512512207</v>
      </c>
      <c r="D5">
        <v>30.67640495300293</v>
      </c>
      <c r="E5">
        <v>-4.0882069617509842E-2</v>
      </c>
      <c r="F5">
        <v>-8.1559360027313232E-2</v>
      </c>
      <c r="G5">
        <v>5.4932883533887572E-20</v>
      </c>
      <c r="H5">
        <v>0</v>
      </c>
      <c r="I5">
        <v>2</v>
      </c>
      <c r="J5">
        <v>-4.8087082803249359E-2</v>
      </c>
      <c r="K5">
        <v>16.606103897094727</v>
      </c>
      <c r="L5">
        <v>-0.27045008540153503</v>
      </c>
      <c r="M5">
        <v>-0.53454893827438354</v>
      </c>
      <c r="N5">
        <v>2.7466441766943786E-20</v>
      </c>
      <c r="O5">
        <v>0</v>
      </c>
      <c r="Q5" s="105">
        <f>CB!J11</f>
        <v>0</v>
      </c>
      <c r="R5">
        <f>SUM(AD:AD)</f>
        <v>0</v>
      </c>
      <c r="T5">
        <v>4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4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1:41" x14ac:dyDescent="0.3">
      <c r="A6">
        <v>29</v>
      </c>
      <c r="B6">
        <v>1</v>
      </c>
      <c r="C6">
        <v>1.6815581571897805E-44</v>
      </c>
      <c r="D6">
        <v>0</v>
      </c>
      <c r="E6">
        <v>-3.0751862051909641E-36</v>
      </c>
      <c r="F6">
        <v>6.7682715826888665E-43</v>
      </c>
      <c r="G6">
        <v>0</v>
      </c>
      <c r="H6">
        <v>0</v>
      </c>
      <c r="I6">
        <v>2</v>
      </c>
      <c r="J6">
        <v>1.6815581571897805E-44</v>
      </c>
      <c r="K6">
        <v>0</v>
      </c>
      <c r="L6">
        <v>-3.1033911819484871E-36</v>
      </c>
      <c r="M6">
        <v>6.7682715826888665E-43</v>
      </c>
      <c r="N6">
        <v>0</v>
      </c>
      <c r="O6">
        <v>0</v>
      </c>
      <c r="Q6" s="105">
        <f>CB!K13</f>
        <v>4</v>
      </c>
      <c r="R6">
        <f>(SUM(AK:AK)*CB!K14)</f>
        <v>0</v>
      </c>
      <c r="T6">
        <v>29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4</v>
      </c>
      <c r="AJ6">
        <v>1.6815581571897805E-44</v>
      </c>
      <c r="AK6">
        <v>0</v>
      </c>
      <c r="AL6">
        <v>-3.0751862051909641E-36</v>
      </c>
      <c r="AM6">
        <v>6.7682715826888665E-43</v>
      </c>
      <c r="AN6">
        <v>0</v>
      </c>
      <c r="AO6">
        <v>0</v>
      </c>
    </row>
    <row r="7" spans="1:41" x14ac:dyDescent="0.3">
      <c r="A7">
        <v>30</v>
      </c>
      <c r="B7">
        <v>1</v>
      </c>
      <c r="C7">
        <v>1.6815581571897805E-44</v>
      </c>
      <c r="D7">
        <v>0</v>
      </c>
      <c r="E7">
        <v>-3.0971234093357042E-36</v>
      </c>
      <c r="F7">
        <v>6.7682715826888665E-43</v>
      </c>
      <c r="G7">
        <v>0</v>
      </c>
      <c r="H7">
        <v>0</v>
      </c>
      <c r="I7">
        <v>2</v>
      </c>
      <c r="J7">
        <v>1.6815581571897805E-44</v>
      </c>
      <c r="K7">
        <v>0</v>
      </c>
      <c r="L7">
        <v>-3.0736192620377684E-36</v>
      </c>
      <c r="M7">
        <v>6.7682715826888665E-43</v>
      </c>
      <c r="N7">
        <v>0</v>
      </c>
      <c r="O7">
        <v>0</v>
      </c>
      <c r="T7">
        <v>30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4</v>
      </c>
      <c r="AJ7">
        <v>1.6815581571897805E-44</v>
      </c>
      <c r="AK7">
        <v>0</v>
      </c>
      <c r="AL7">
        <v>-3.0657845462717897E-36</v>
      </c>
      <c r="AM7">
        <v>6.7682715826888665E-43</v>
      </c>
      <c r="AN7">
        <v>0</v>
      </c>
      <c r="AO7">
        <v>0</v>
      </c>
    </row>
    <row r="8" spans="1:41" x14ac:dyDescent="0.3">
      <c r="A8">
        <v>31</v>
      </c>
      <c r="B8">
        <v>1</v>
      </c>
      <c r="C8">
        <v>1.6815581571897805E-44</v>
      </c>
      <c r="D8">
        <v>0</v>
      </c>
      <c r="E8">
        <v>-3.0939895230293128E-36</v>
      </c>
      <c r="F8">
        <v>6.7682715826888665E-43</v>
      </c>
      <c r="G8">
        <v>0</v>
      </c>
      <c r="H8">
        <v>0</v>
      </c>
      <c r="I8">
        <v>2</v>
      </c>
      <c r="J8">
        <v>1.6815581571897805E-44</v>
      </c>
      <c r="K8">
        <v>0</v>
      </c>
      <c r="L8">
        <v>-3.0939895230293128E-36</v>
      </c>
      <c r="M8">
        <v>6.7682715826888665E-43</v>
      </c>
      <c r="N8">
        <v>0</v>
      </c>
      <c r="O8">
        <v>0</v>
      </c>
      <c r="Q8" s="106" t="s">
        <v>421</v>
      </c>
      <c r="R8">
        <f>SUM(R2:R6)</f>
        <v>189.13003540039062</v>
      </c>
      <c r="T8">
        <v>31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4</v>
      </c>
      <c r="AJ8">
        <v>1.6815581571897805E-44</v>
      </c>
      <c r="AK8">
        <v>0</v>
      </c>
      <c r="AL8">
        <v>-3.0955564661825085E-36</v>
      </c>
      <c r="AM8">
        <v>6.7682715826888665E-43</v>
      </c>
      <c r="AN8">
        <v>0</v>
      </c>
      <c r="AO8">
        <v>0</v>
      </c>
    </row>
    <row r="9" spans="1:41" x14ac:dyDescent="0.3">
      <c r="A9">
        <v>32</v>
      </c>
      <c r="B9">
        <v>1</v>
      </c>
      <c r="C9">
        <v>1.6815581571897805E-44</v>
      </c>
      <c r="D9">
        <v>0</v>
      </c>
      <c r="E9">
        <v>-3.0673514894249855E-36</v>
      </c>
      <c r="F9">
        <v>6.7682715826888665E-43</v>
      </c>
      <c r="G9">
        <v>0</v>
      </c>
      <c r="H9">
        <v>0</v>
      </c>
      <c r="I9">
        <v>2</v>
      </c>
      <c r="J9">
        <v>1.6815581571897805E-44</v>
      </c>
      <c r="K9">
        <v>0</v>
      </c>
      <c r="L9">
        <v>-3.0877217504165299E-36</v>
      </c>
      <c r="M9">
        <v>6.7682715826888665E-43</v>
      </c>
      <c r="N9">
        <v>0</v>
      </c>
      <c r="O9">
        <v>0</v>
      </c>
      <c r="T9">
        <v>32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4</v>
      </c>
      <c r="AJ9">
        <v>1.6815581571897805E-44</v>
      </c>
      <c r="AK9">
        <v>0</v>
      </c>
      <c r="AL9">
        <v>-3.0751862051909641E-36</v>
      </c>
      <c r="AM9">
        <v>6.7682715826888665E-43</v>
      </c>
      <c r="AN9">
        <v>0</v>
      </c>
      <c r="AO9">
        <v>0</v>
      </c>
    </row>
    <row r="10" spans="1:41" x14ac:dyDescent="0.3">
      <c r="A10">
        <v>33</v>
      </c>
      <c r="B10">
        <v>1</v>
      </c>
      <c r="C10">
        <v>1.6815581571897805E-44</v>
      </c>
      <c r="D10">
        <v>0</v>
      </c>
      <c r="E10">
        <v>-3.0830209209569427E-36</v>
      </c>
      <c r="F10">
        <v>6.7682715826888665E-43</v>
      </c>
      <c r="G10">
        <v>0</v>
      </c>
      <c r="H10">
        <v>0</v>
      </c>
      <c r="I10">
        <v>2</v>
      </c>
      <c r="J10">
        <v>1.6815581571897805E-44</v>
      </c>
      <c r="K10">
        <v>0</v>
      </c>
      <c r="L10">
        <v>-3.0830209209569427E-36</v>
      </c>
      <c r="M10">
        <v>6.7682715826888665E-43</v>
      </c>
      <c r="N10">
        <v>0</v>
      </c>
      <c r="O10">
        <v>0</v>
      </c>
      <c r="T10">
        <v>33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4</v>
      </c>
      <c r="AJ10">
        <v>1.6815581571897805E-44</v>
      </c>
      <c r="AK10">
        <v>0</v>
      </c>
      <c r="AL10">
        <v>-3.0830209209569427E-36</v>
      </c>
      <c r="AM10">
        <v>6.7682715826888665E-43</v>
      </c>
      <c r="AN10">
        <v>0</v>
      </c>
      <c r="AO10">
        <v>0</v>
      </c>
    </row>
    <row r="11" spans="1:41" x14ac:dyDescent="0.3">
      <c r="A11">
        <v>34</v>
      </c>
      <c r="B11">
        <v>1</v>
      </c>
      <c r="C11">
        <v>1.6815581571897805E-44</v>
      </c>
      <c r="D11">
        <v>0</v>
      </c>
      <c r="E11">
        <v>-3.0830209209569427E-36</v>
      </c>
      <c r="F11">
        <v>6.7682715826888665E-43</v>
      </c>
      <c r="G11">
        <v>0</v>
      </c>
      <c r="H11">
        <v>0</v>
      </c>
      <c r="I11">
        <v>2</v>
      </c>
      <c r="J11">
        <v>1.6815581571897805E-44</v>
      </c>
      <c r="K11">
        <v>0</v>
      </c>
      <c r="L11">
        <v>-3.0986903524889E-36</v>
      </c>
      <c r="M11">
        <v>6.7682715826888665E-43</v>
      </c>
      <c r="N11">
        <v>0</v>
      </c>
      <c r="O11">
        <v>0</v>
      </c>
      <c r="T11">
        <v>34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4</v>
      </c>
      <c r="AJ11">
        <v>1.6815581571897805E-44</v>
      </c>
      <c r="AK11">
        <v>0</v>
      </c>
      <c r="AL11">
        <v>-3.0986903524889E-36</v>
      </c>
      <c r="AM11">
        <v>6.7682715826888665E-43</v>
      </c>
      <c r="AN11">
        <v>0</v>
      </c>
      <c r="AO11">
        <v>0</v>
      </c>
    </row>
    <row r="12" spans="1:41" x14ac:dyDescent="0.3">
      <c r="A12">
        <v>35</v>
      </c>
      <c r="B12">
        <v>1</v>
      </c>
      <c r="C12">
        <v>1.6815581571897805E-44</v>
      </c>
      <c r="D12">
        <v>0</v>
      </c>
      <c r="E12">
        <v>-3.0986903524889E-36</v>
      </c>
      <c r="F12">
        <v>6.7682715826888665E-43</v>
      </c>
      <c r="G12">
        <v>0</v>
      </c>
      <c r="H12">
        <v>0</v>
      </c>
      <c r="I12">
        <v>2</v>
      </c>
      <c r="J12">
        <v>1.6815581571897805E-44</v>
      </c>
      <c r="K12">
        <v>0</v>
      </c>
      <c r="L12">
        <v>-3.0986903524889E-36</v>
      </c>
      <c r="M12">
        <v>6.7682715826888665E-43</v>
      </c>
      <c r="N12">
        <v>0</v>
      </c>
      <c r="O12">
        <v>0</v>
      </c>
      <c r="T12">
        <v>35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4</v>
      </c>
      <c r="AJ12">
        <v>1.6815581571897805E-44</v>
      </c>
      <c r="AK12">
        <v>0</v>
      </c>
      <c r="AL12">
        <v>-3.0924225798761171E-36</v>
      </c>
      <c r="AM12">
        <v>6.7682715826888665E-43</v>
      </c>
      <c r="AN12">
        <v>0</v>
      </c>
      <c r="AO12">
        <v>0</v>
      </c>
    </row>
    <row r="13" spans="1:41" x14ac:dyDescent="0.3">
      <c r="A13">
        <v>36</v>
      </c>
      <c r="B13">
        <v>1</v>
      </c>
      <c r="C13">
        <v>1.6815581571897805E-44</v>
      </c>
      <c r="D13">
        <v>0</v>
      </c>
      <c r="E13">
        <v>-3.0673514894249855E-36</v>
      </c>
      <c r="F13">
        <v>6.7682715826888665E-43</v>
      </c>
      <c r="G13">
        <v>0</v>
      </c>
      <c r="H13">
        <v>0</v>
      </c>
      <c r="I13">
        <v>2</v>
      </c>
      <c r="J13">
        <v>1.6815581571897805E-44</v>
      </c>
      <c r="K13">
        <v>0</v>
      </c>
      <c r="L13">
        <v>-3.0673514894249855E-36</v>
      </c>
      <c r="M13">
        <v>6.7682715826888665E-43</v>
      </c>
      <c r="N13">
        <v>0</v>
      </c>
      <c r="O13">
        <v>0</v>
      </c>
      <c r="T13">
        <v>36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4</v>
      </c>
      <c r="AJ13">
        <v>1.6815581571897805E-44</v>
      </c>
      <c r="AK13">
        <v>0</v>
      </c>
      <c r="AL13">
        <v>-3.0673514894249855E-36</v>
      </c>
      <c r="AM13">
        <v>6.7682715826888665E-43</v>
      </c>
      <c r="AN13">
        <v>0</v>
      </c>
      <c r="AO13">
        <v>0</v>
      </c>
    </row>
    <row r="14" spans="1:41" x14ac:dyDescent="0.3">
      <c r="A14">
        <v>37</v>
      </c>
      <c r="B14">
        <v>1</v>
      </c>
      <c r="C14">
        <v>1.6815581571897805E-44</v>
      </c>
      <c r="D14">
        <v>0</v>
      </c>
      <c r="E14">
        <v>-3.0955564661825085E-36</v>
      </c>
      <c r="F14">
        <v>6.7682715826888665E-43</v>
      </c>
      <c r="G14">
        <v>0</v>
      </c>
      <c r="H14">
        <v>0</v>
      </c>
      <c r="I14">
        <v>2</v>
      </c>
      <c r="J14">
        <v>1.6815581571897805E-44</v>
      </c>
      <c r="K14">
        <v>0</v>
      </c>
      <c r="L14">
        <v>-3.0908556367229213E-36</v>
      </c>
      <c r="M14">
        <v>6.7682715826888665E-43</v>
      </c>
      <c r="N14">
        <v>0</v>
      </c>
      <c r="O14">
        <v>0</v>
      </c>
      <c r="T14">
        <v>37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4</v>
      </c>
      <c r="AJ14">
        <v>1.6815581571897805E-44</v>
      </c>
      <c r="AK14">
        <v>0</v>
      </c>
      <c r="AL14">
        <v>-3.0955564661825085E-36</v>
      </c>
      <c r="AM14">
        <v>6.7682715826888665E-43</v>
      </c>
      <c r="AN14">
        <v>0</v>
      </c>
      <c r="AO14">
        <v>0</v>
      </c>
    </row>
    <row r="15" spans="1:41" x14ac:dyDescent="0.3">
      <c r="A15">
        <v>38</v>
      </c>
      <c r="B15">
        <v>1</v>
      </c>
      <c r="C15">
        <v>1.6815581571897805E-44</v>
      </c>
      <c r="D15">
        <v>0</v>
      </c>
      <c r="E15">
        <v>-3.0955564661825085E-36</v>
      </c>
      <c r="F15">
        <v>6.7682715826888665E-43</v>
      </c>
      <c r="G15">
        <v>0</v>
      </c>
      <c r="H15">
        <v>0</v>
      </c>
      <c r="I15">
        <v>2</v>
      </c>
      <c r="J15">
        <v>1.6815581571897805E-44</v>
      </c>
      <c r="K15">
        <v>0</v>
      </c>
      <c r="L15">
        <v>-3.0955564661825085E-36</v>
      </c>
      <c r="M15">
        <v>6.7682715826888665E-43</v>
      </c>
      <c r="N15">
        <v>0</v>
      </c>
      <c r="O15">
        <v>0</v>
      </c>
      <c r="T15">
        <v>38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4</v>
      </c>
      <c r="AJ15">
        <v>1.6815581571897805E-44</v>
      </c>
      <c r="AK15">
        <v>0</v>
      </c>
      <c r="AL15">
        <v>-3.081453977803747E-36</v>
      </c>
      <c r="AM15">
        <v>6.7682715826888665E-43</v>
      </c>
      <c r="AN15">
        <v>0</v>
      </c>
      <c r="AO15">
        <v>0</v>
      </c>
    </row>
    <row r="16" spans="1:41" x14ac:dyDescent="0.3">
      <c r="A16">
        <v>39</v>
      </c>
      <c r="B16">
        <v>1</v>
      </c>
      <c r="C16">
        <v>1.6815581571897805E-44</v>
      </c>
      <c r="D16">
        <v>0</v>
      </c>
      <c r="E16">
        <v>-3.0955564661825085E-36</v>
      </c>
      <c r="F16">
        <v>6.7682715826888665E-43</v>
      </c>
      <c r="G16">
        <v>0</v>
      </c>
      <c r="H16">
        <v>0</v>
      </c>
      <c r="I16">
        <v>2</v>
      </c>
      <c r="J16">
        <v>1.6815581571897805E-44</v>
      </c>
      <c r="K16">
        <v>0</v>
      </c>
      <c r="L16">
        <v>-3.0955564661825085E-36</v>
      </c>
      <c r="M16">
        <v>6.7682715826888665E-43</v>
      </c>
      <c r="N16">
        <v>0</v>
      </c>
      <c r="O16">
        <v>0</v>
      </c>
      <c r="T16">
        <v>39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4</v>
      </c>
      <c r="AJ16">
        <v>1.6815581571897805E-44</v>
      </c>
      <c r="AK16">
        <v>0</v>
      </c>
      <c r="AL16">
        <v>-3.0955564661825085E-36</v>
      </c>
      <c r="AM16">
        <v>6.7682715826888665E-43</v>
      </c>
      <c r="AN16">
        <v>0</v>
      </c>
      <c r="AO16">
        <v>0</v>
      </c>
    </row>
    <row r="17" spans="1:41" x14ac:dyDescent="0.3">
      <c r="A17">
        <v>40</v>
      </c>
      <c r="B17">
        <v>1</v>
      </c>
      <c r="C17">
        <v>1.6815581571897805E-44</v>
      </c>
      <c r="D17">
        <v>0</v>
      </c>
      <c r="E17">
        <v>-3.0955564661825085E-36</v>
      </c>
      <c r="F17">
        <v>6.7682715826888665E-43</v>
      </c>
      <c r="G17">
        <v>0</v>
      </c>
      <c r="H17">
        <v>0</v>
      </c>
      <c r="I17">
        <v>2</v>
      </c>
      <c r="J17">
        <v>1.6815581571897805E-44</v>
      </c>
      <c r="K17">
        <v>0</v>
      </c>
      <c r="L17">
        <v>-3.0955564661825085E-36</v>
      </c>
      <c r="M17">
        <v>6.7682715826888665E-43</v>
      </c>
      <c r="N17">
        <v>0</v>
      </c>
      <c r="O17">
        <v>0</v>
      </c>
      <c r="T17">
        <v>40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4</v>
      </c>
      <c r="AJ17">
        <v>1.6815581571897805E-44</v>
      </c>
      <c r="AK17">
        <v>0</v>
      </c>
      <c r="AL17">
        <v>-3.0939895230293128E-36</v>
      </c>
      <c r="AM17">
        <v>6.7682715826888665E-43</v>
      </c>
      <c r="AN17">
        <v>0</v>
      </c>
      <c r="AO17">
        <v>0</v>
      </c>
    </row>
    <row r="18" spans="1:41" x14ac:dyDescent="0.3">
      <c r="A18">
        <v>41</v>
      </c>
      <c r="B18">
        <v>1</v>
      </c>
      <c r="C18">
        <v>1.6815581571897805E-44</v>
      </c>
      <c r="D18">
        <v>0</v>
      </c>
      <c r="E18">
        <v>-3.1080920114080743E-36</v>
      </c>
      <c r="F18">
        <v>6.7682715826888665E-43</v>
      </c>
      <c r="G18">
        <v>0</v>
      </c>
      <c r="H18">
        <v>0</v>
      </c>
      <c r="I18">
        <v>2</v>
      </c>
      <c r="J18">
        <v>1.6815581571897805E-44</v>
      </c>
      <c r="K18">
        <v>0</v>
      </c>
      <c r="L18">
        <v>-3.0877217504165299E-36</v>
      </c>
      <c r="M18">
        <v>6.7682715826888665E-43</v>
      </c>
      <c r="N18">
        <v>0</v>
      </c>
      <c r="O18">
        <v>0</v>
      </c>
      <c r="T18">
        <v>41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4</v>
      </c>
      <c r="AJ18">
        <v>1.6815581571897805E-44</v>
      </c>
      <c r="AK18">
        <v>0</v>
      </c>
      <c r="AL18">
        <v>-3.1080920114080743E-36</v>
      </c>
      <c r="AM18">
        <v>6.7682715826888665E-43</v>
      </c>
      <c r="AN18">
        <v>0</v>
      </c>
      <c r="AO18">
        <v>0</v>
      </c>
    </row>
    <row r="19" spans="1:41" x14ac:dyDescent="0.3">
      <c r="A19">
        <v>42</v>
      </c>
      <c r="B19">
        <v>1</v>
      </c>
      <c r="C19">
        <v>1.6815581571897805E-44</v>
      </c>
      <c r="D19">
        <v>0</v>
      </c>
      <c r="E19">
        <v>-3.0971234093357042E-36</v>
      </c>
      <c r="F19">
        <v>6.7682715826888665E-43</v>
      </c>
      <c r="G19">
        <v>0</v>
      </c>
      <c r="H19">
        <v>0</v>
      </c>
      <c r="I19">
        <v>2</v>
      </c>
      <c r="J19">
        <v>1.6815581571897805E-44</v>
      </c>
      <c r="K19">
        <v>0</v>
      </c>
      <c r="L19">
        <v>-3.0908556367229213E-36</v>
      </c>
      <c r="M19">
        <v>6.7682715826888665E-43</v>
      </c>
      <c r="N19">
        <v>0</v>
      </c>
      <c r="O19">
        <v>0</v>
      </c>
      <c r="T19">
        <v>42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4</v>
      </c>
      <c r="AJ19">
        <v>1.6815581571897805E-44</v>
      </c>
      <c r="AK19">
        <v>0</v>
      </c>
      <c r="AL19">
        <v>-3.0908556367229213E-36</v>
      </c>
      <c r="AM19">
        <v>6.7682715826888665E-43</v>
      </c>
      <c r="AN19">
        <v>0</v>
      </c>
      <c r="AO19">
        <v>0</v>
      </c>
    </row>
    <row r="20" spans="1:41" x14ac:dyDescent="0.3">
      <c r="A20">
        <v>43</v>
      </c>
      <c r="B20">
        <v>1</v>
      </c>
      <c r="C20">
        <v>1.6815581571897805E-44</v>
      </c>
      <c r="D20">
        <v>0</v>
      </c>
      <c r="E20">
        <v>-3.0908556367229213E-36</v>
      </c>
      <c r="F20">
        <v>6.7682715826888665E-43</v>
      </c>
      <c r="G20">
        <v>0</v>
      </c>
      <c r="H20">
        <v>0</v>
      </c>
      <c r="I20">
        <v>2</v>
      </c>
      <c r="J20">
        <v>1.6815581571897805E-44</v>
      </c>
      <c r="K20">
        <v>0</v>
      </c>
      <c r="L20">
        <v>-3.0908556367229213E-36</v>
      </c>
      <c r="M20">
        <v>6.7682715826888665E-43</v>
      </c>
      <c r="N20">
        <v>0</v>
      </c>
      <c r="O20">
        <v>0</v>
      </c>
      <c r="T20">
        <v>43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4</v>
      </c>
      <c r="AJ20">
        <v>1.6815581571897805E-44</v>
      </c>
      <c r="AK20">
        <v>0</v>
      </c>
      <c r="AL20">
        <v>-3.0955564661825085E-36</v>
      </c>
      <c r="AM20">
        <v>6.7682715826888665E-43</v>
      </c>
      <c r="AN20">
        <v>0</v>
      </c>
      <c r="AO20">
        <v>0</v>
      </c>
    </row>
    <row r="21" spans="1:41" x14ac:dyDescent="0.3">
      <c r="A21">
        <v>44</v>
      </c>
      <c r="B21">
        <v>1</v>
      </c>
      <c r="C21">
        <v>1.6815581571897805E-44</v>
      </c>
      <c r="D21">
        <v>0</v>
      </c>
      <c r="E21">
        <v>-3.0908556367229213E-36</v>
      </c>
      <c r="F21">
        <v>6.7682715826888665E-43</v>
      </c>
      <c r="G21">
        <v>0</v>
      </c>
      <c r="H21">
        <v>0</v>
      </c>
      <c r="I21">
        <v>2</v>
      </c>
      <c r="J21">
        <v>1.6815581571897805E-44</v>
      </c>
      <c r="K21">
        <v>0</v>
      </c>
      <c r="L21">
        <v>-3.0798870346505513E-36</v>
      </c>
      <c r="M21">
        <v>6.7682715826888665E-43</v>
      </c>
      <c r="N21">
        <v>0</v>
      </c>
      <c r="O21">
        <v>0</v>
      </c>
      <c r="T21">
        <v>44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4</v>
      </c>
      <c r="AJ21">
        <v>1.6815581571897805E-44</v>
      </c>
      <c r="AK21">
        <v>0</v>
      </c>
      <c r="AL21">
        <v>-3.081453977803747E-36</v>
      </c>
      <c r="AM21">
        <v>6.7682715826888665E-43</v>
      </c>
      <c r="AN21">
        <v>0</v>
      </c>
      <c r="AO21">
        <v>0</v>
      </c>
    </row>
    <row r="22" spans="1:41" x14ac:dyDescent="0.3">
      <c r="A22">
        <v>49</v>
      </c>
      <c r="B22">
        <v>1</v>
      </c>
      <c r="C22">
        <v>1.6815581571897805E-44</v>
      </c>
      <c r="D22">
        <v>0</v>
      </c>
      <c r="E22">
        <v>-3.0720523188845726E-36</v>
      </c>
      <c r="F22">
        <v>6.7682715826888665E-43</v>
      </c>
      <c r="G22">
        <v>0</v>
      </c>
      <c r="H22">
        <v>0</v>
      </c>
      <c r="I22">
        <v>2</v>
      </c>
      <c r="J22">
        <v>1.6815581571897805E-44</v>
      </c>
      <c r="K22">
        <v>0</v>
      </c>
      <c r="L22">
        <v>-3.0720523188845726E-36</v>
      </c>
      <c r="M22">
        <v>6.7682715826888665E-43</v>
      </c>
      <c r="N22">
        <v>0</v>
      </c>
      <c r="O22">
        <v>0</v>
      </c>
      <c r="T22">
        <v>49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4</v>
      </c>
      <c r="AJ22">
        <v>1.6815581571897805E-44</v>
      </c>
      <c r="AK22">
        <v>0</v>
      </c>
      <c r="AL22">
        <v>-3.0720523188845726E-36</v>
      </c>
      <c r="AM22">
        <v>6.7682715826888665E-43</v>
      </c>
      <c r="AN22">
        <v>0</v>
      </c>
      <c r="AO22">
        <v>0</v>
      </c>
    </row>
    <row r="23" spans="1:41" x14ac:dyDescent="0.3">
      <c r="A23">
        <v>51</v>
      </c>
      <c r="B23">
        <v>1</v>
      </c>
      <c r="C23">
        <v>1.6815581571897805E-44</v>
      </c>
      <c r="D23">
        <v>0</v>
      </c>
      <c r="E23">
        <v>-3.0720523188845726E-36</v>
      </c>
      <c r="F23">
        <v>6.7682715826888665E-43</v>
      </c>
      <c r="G23">
        <v>0</v>
      </c>
      <c r="H23">
        <v>0</v>
      </c>
      <c r="I23">
        <v>2</v>
      </c>
      <c r="J23">
        <v>1.6815581571897805E-44</v>
      </c>
      <c r="K23">
        <v>0</v>
      </c>
      <c r="L23">
        <v>-3.0720523188845726E-36</v>
      </c>
      <c r="M23">
        <v>6.7682715826888665E-43</v>
      </c>
      <c r="N23">
        <v>0</v>
      </c>
      <c r="O23">
        <v>0</v>
      </c>
      <c r="T23">
        <v>51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4</v>
      </c>
      <c r="AJ23">
        <v>1.6815581571897805E-44</v>
      </c>
      <c r="AK23">
        <v>0</v>
      </c>
      <c r="AL23">
        <v>-3.0720523188845726E-36</v>
      </c>
      <c r="AM23">
        <v>6.7682715826888665E-43</v>
      </c>
      <c r="AN23">
        <v>0</v>
      </c>
      <c r="AO23">
        <v>0</v>
      </c>
    </row>
    <row r="24" spans="1:41" x14ac:dyDescent="0.3">
      <c r="A24">
        <v>53</v>
      </c>
      <c r="B24">
        <v>1</v>
      </c>
      <c r="C24">
        <v>1.6815581571897805E-44</v>
      </c>
      <c r="D24">
        <v>0</v>
      </c>
      <c r="E24">
        <v>-3.0720523188845726E-36</v>
      </c>
      <c r="F24">
        <v>6.7682715826888665E-43</v>
      </c>
      <c r="G24">
        <v>0</v>
      </c>
      <c r="H24">
        <v>0</v>
      </c>
      <c r="I24">
        <v>2</v>
      </c>
      <c r="J24">
        <v>1.6815581571897805E-44</v>
      </c>
      <c r="K24">
        <v>0</v>
      </c>
      <c r="L24">
        <v>-3.0720523188845726E-36</v>
      </c>
      <c r="M24">
        <v>6.7682715826888665E-43</v>
      </c>
      <c r="N24">
        <v>0</v>
      </c>
      <c r="O24">
        <v>0</v>
      </c>
      <c r="T24">
        <v>53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1.6815581571897805E-44</v>
      </c>
      <c r="AK24">
        <v>0</v>
      </c>
      <c r="AL24">
        <v>-3.0908556367229213E-36</v>
      </c>
      <c r="AM24">
        <v>6.7682715826888665E-43</v>
      </c>
      <c r="AN24">
        <v>0</v>
      </c>
      <c r="AO24">
        <v>0</v>
      </c>
    </row>
    <row r="25" spans="1:41" x14ac:dyDescent="0.3">
      <c r="A25">
        <v>54</v>
      </c>
      <c r="B25">
        <v>1</v>
      </c>
      <c r="C25">
        <v>1.6815581571897805E-44</v>
      </c>
      <c r="D25">
        <v>0</v>
      </c>
      <c r="E25">
        <v>-3.1002572956420957E-36</v>
      </c>
      <c r="F25">
        <v>6.7682715826888665E-43</v>
      </c>
      <c r="G25">
        <v>0</v>
      </c>
      <c r="H25">
        <v>0</v>
      </c>
      <c r="I25">
        <v>2</v>
      </c>
      <c r="J25">
        <v>1.6815581571897805E-44</v>
      </c>
      <c r="K25">
        <v>0</v>
      </c>
      <c r="L25">
        <v>-3.1002572956420957E-36</v>
      </c>
      <c r="M25">
        <v>6.7682715826888665E-43</v>
      </c>
      <c r="N25">
        <v>0</v>
      </c>
      <c r="O25">
        <v>0</v>
      </c>
      <c r="T25">
        <v>54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4</v>
      </c>
      <c r="AJ25">
        <v>1.6815581571897805E-44</v>
      </c>
      <c r="AK25">
        <v>0</v>
      </c>
      <c r="AL25">
        <v>-3.0767531483441598E-36</v>
      </c>
      <c r="AM25">
        <v>6.7682715826888665E-43</v>
      </c>
      <c r="AN25">
        <v>0</v>
      </c>
      <c r="AO2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41"/>
  <sheetViews>
    <sheetView workbookViewId="0">
      <selection activeCell="L8" sqref="L8"/>
    </sheetView>
  </sheetViews>
  <sheetFormatPr defaultRowHeight="14.4" x14ac:dyDescent="0.3"/>
  <cols>
    <col min="1" max="1" width="9.109375" style="88"/>
    <col min="12" max="13" width="12" bestFit="1" customWidth="1"/>
  </cols>
  <sheetData>
    <row r="1" spans="1:13" x14ac:dyDescent="0.3">
      <c r="A1" s="83" t="s">
        <v>392</v>
      </c>
      <c r="B1" s="83" t="s">
        <v>389</v>
      </c>
      <c r="C1" s="83" t="s">
        <v>390</v>
      </c>
      <c r="D1" s="83" t="s">
        <v>391</v>
      </c>
      <c r="E1" s="83" t="s">
        <v>393</v>
      </c>
      <c r="F1" s="83" t="s">
        <v>394</v>
      </c>
      <c r="G1" s="83" t="s">
        <v>395</v>
      </c>
      <c r="H1" s="83" t="s">
        <v>412</v>
      </c>
      <c r="I1" s="83" t="s">
        <v>389</v>
      </c>
      <c r="J1" s="83" t="s">
        <v>390</v>
      </c>
      <c r="K1" s="83" t="s">
        <v>391</v>
      </c>
      <c r="L1" s="84" t="s">
        <v>408</v>
      </c>
      <c r="M1" s="84" t="s">
        <v>409</v>
      </c>
    </row>
    <row r="2" spans="1:13" x14ac:dyDescent="0.3">
      <c r="A2" s="88">
        <v>1</v>
      </c>
      <c r="B2">
        <v>2.3956354664244812E-28</v>
      </c>
      <c r="C2">
        <v>7.6317704835493856E-34</v>
      </c>
      <c r="D2">
        <v>51.402328130762513</v>
      </c>
      <c r="E2">
        <v>2.3956354664244812E-28</v>
      </c>
      <c r="F2">
        <v>7.6317704835493856E-34</v>
      </c>
      <c r="G2">
        <v>51.402328130762513</v>
      </c>
      <c r="H2" s="88">
        <v>0.14000004037279654</v>
      </c>
      <c r="L2" s="102">
        <f>MAX(B:B)</f>
        <v>75.066241599580309</v>
      </c>
      <c r="M2" s="102">
        <f>MAX(D:D)</f>
        <v>51.402328130762513</v>
      </c>
    </row>
    <row r="3" spans="1:13" x14ac:dyDescent="0.3">
      <c r="A3" s="88">
        <v>2</v>
      </c>
      <c r="B3">
        <v>1.2387882403855614E-26</v>
      </c>
      <c r="C3">
        <v>4.5531504745103151E-33</v>
      </c>
      <c r="D3">
        <v>1.355818415587584E-25</v>
      </c>
      <c r="E3">
        <v>1.2627445950498062E-26</v>
      </c>
      <c r="F3">
        <v>5.3163275228652534E-33</v>
      </c>
      <c r="G3">
        <v>51.402328130762513</v>
      </c>
      <c r="H3" s="88">
        <v>0.11802831881136583</v>
      </c>
      <c r="L3" s="84" t="s">
        <v>410</v>
      </c>
      <c r="M3" s="84" t="s">
        <v>411</v>
      </c>
    </row>
    <row r="4" spans="1:13" x14ac:dyDescent="0.3">
      <c r="A4" s="88">
        <v>3</v>
      </c>
      <c r="B4">
        <v>6.3551191200803875E-26</v>
      </c>
      <c r="C4">
        <v>7.0011877063718544E-33</v>
      </c>
      <c r="D4">
        <v>1.5009172145192137E-23</v>
      </c>
      <c r="E4">
        <v>7.6178637151301935E-26</v>
      </c>
      <c r="F4">
        <v>1.2317515229237107E-32</v>
      </c>
      <c r="G4">
        <v>51.402328130762513</v>
      </c>
      <c r="H4" s="88">
        <v>0.10176108084043153</v>
      </c>
      <c r="L4">
        <f>MAX(E:E)</f>
        <v>99.999950000000013</v>
      </c>
      <c r="M4">
        <f>MAX(G:G)</f>
        <v>99.999949999999956</v>
      </c>
    </row>
    <row r="5" spans="1:13" x14ac:dyDescent="0.3">
      <c r="A5" s="88">
        <v>4</v>
      </c>
      <c r="B5">
        <v>5.1312577816078766E-25</v>
      </c>
      <c r="C5">
        <v>6.5850601641457706E-33</v>
      </c>
      <c r="D5">
        <v>17.614784189995287</v>
      </c>
      <c r="E5">
        <v>5.8930441531208955E-25</v>
      </c>
      <c r="F5">
        <v>1.8902575393382878E-32</v>
      </c>
      <c r="G5">
        <v>69.017112320757803</v>
      </c>
      <c r="H5" s="88">
        <v>9.0977703237451385E-2</v>
      </c>
    </row>
    <row r="6" spans="1:13" x14ac:dyDescent="0.3">
      <c r="A6" s="88">
        <v>5</v>
      </c>
      <c r="B6">
        <v>3.5483022405159603E-26</v>
      </c>
      <c r="C6">
        <v>2.0782107357362685E-34</v>
      </c>
      <c r="D6">
        <v>1.3732520837281172</v>
      </c>
      <c r="E6">
        <v>6.2478743771724917E-25</v>
      </c>
      <c r="F6">
        <v>1.9110396466956503E-32</v>
      </c>
      <c r="G6">
        <v>70.390364404485922</v>
      </c>
      <c r="H6" s="88">
        <v>5.2818138458499281E-2</v>
      </c>
    </row>
    <row r="7" spans="1:13" x14ac:dyDescent="0.3">
      <c r="A7" s="88">
        <v>6</v>
      </c>
      <c r="B7">
        <v>75.066241599580309</v>
      </c>
      <c r="C7">
        <v>6.1980739147286191E-33</v>
      </c>
      <c r="D7">
        <v>9.4502581007926572E-26</v>
      </c>
      <c r="E7">
        <v>75.066241599580309</v>
      </c>
      <c r="F7">
        <v>2.5308470381685125E-32</v>
      </c>
      <c r="G7">
        <v>70.390364404485922</v>
      </c>
      <c r="H7" s="88">
        <v>3.9650966799708941E-2</v>
      </c>
    </row>
    <row r="8" spans="1:13" x14ac:dyDescent="0.3">
      <c r="A8" s="88">
        <v>7</v>
      </c>
      <c r="B8">
        <v>1.5819657454558754E-20</v>
      </c>
      <c r="C8">
        <v>1.3559018106247107E-33</v>
      </c>
      <c r="D8">
        <v>1.7353079496491914E-26</v>
      </c>
      <c r="E8">
        <v>75.066241599580309</v>
      </c>
      <c r="F8">
        <v>2.6664372192309837E-32</v>
      </c>
      <c r="G8">
        <v>70.390364404485922</v>
      </c>
      <c r="H8" s="88">
        <v>3.9633469941231715E-2</v>
      </c>
    </row>
    <row r="9" spans="1:13" x14ac:dyDescent="0.3">
      <c r="A9" s="88">
        <v>8</v>
      </c>
      <c r="B9">
        <v>1.4315390033231197E-28</v>
      </c>
      <c r="C9">
        <v>3.6720537429604016E-34</v>
      </c>
      <c r="D9">
        <v>1.1807655223204217E-29</v>
      </c>
      <c r="E9">
        <v>75.066241599580309</v>
      </c>
      <c r="F9">
        <v>2.7031577566605876E-32</v>
      </c>
      <c r="G9">
        <v>70.390364404485922</v>
      </c>
      <c r="H9" s="88">
        <v>1.3359224368544328E-2</v>
      </c>
    </row>
    <row r="10" spans="1:13" x14ac:dyDescent="0.3">
      <c r="A10" s="88">
        <v>9</v>
      </c>
      <c r="B10">
        <v>4.4654908582674365E-29</v>
      </c>
      <c r="C10">
        <v>1.2054498964285992E-34</v>
      </c>
      <c r="D10">
        <v>1.3693143729581538E-29</v>
      </c>
      <c r="E10">
        <v>75.066241599580309</v>
      </c>
      <c r="F10">
        <v>2.7152122556248738E-32</v>
      </c>
      <c r="G10">
        <v>70.390364404485922</v>
      </c>
      <c r="H10" s="88">
        <v>1.3326262914065801E-2</v>
      </c>
    </row>
    <row r="11" spans="1:13" x14ac:dyDescent="0.3">
      <c r="A11" s="88">
        <v>10</v>
      </c>
      <c r="B11">
        <v>2.9737022082937802E-26</v>
      </c>
      <c r="C11">
        <v>4.2155066300661354E-34</v>
      </c>
      <c r="D11">
        <v>1.4756564045591503E-26</v>
      </c>
      <c r="E11">
        <v>75.066241599580309</v>
      </c>
      <c r="F11">
        <v>2.7573673219255354E-32</v>
      </c>
      <c r="G11">
        <v>70.390364404485922</v>
      </c>
      <c r="H11" s="88">
        <v>1.1268138883288089E-2</v>
      </c>
    </row>
    <row r="12" spans="1:13" x14ac:dyDescent="0.3">
      <c r="A12" s="88">
        <v>11</v>
      </c>
      <c r="B12">
        <v>7.2957452329119723E-29</v>
      </c>
      <c r="C12">
        <v>3.7096486604688987E-34</v>
      </c>
      <c r="D12">
        <v>8.6900038299222792E-9</v>
      </c>
      <c r="E12">
        <v>75.066241599580309</v>
      </c>
      <c r="F12">
        <v>2.7944638085302243E-32</v>
      </c>
      <c r="G12">
        <v>70.390364413175931</v>
      </c>
      <c r="H12" s="88">
        <v>1.1261359317100034E-2</v>
      </c>
    </row>
    <row r="13" spans="1:13" x14ac:dyDescent="0.3">
      <c r="A13" s="88">
        <v>12</v>
      </c>
      <c r="B13">
        <v>2.0800171209485268E-25</v>
      </c>
      <c r="C13">
        <v>2.3174642391138258E-33</v>
      </c>
      <c r="D13">
        <v>9.0231976058627421E-28</v>
      </c>
      <c r="E13">
        <v>75.066241599580309</v>
      </c>
      <c r="F13">
        <v>3.0262102324416069E-32</v>
      </c>
      <c r="G13">
        <v>70.390364413175931</v>
      </c>
      <c r="H13" s="88">
        <v>9.2282655884402369E-3</v>
      </c>
    </row>
    <row r="14" spans="1:13" x14ac:dyDescent="0.3">
      <c r="A14" s="88">
        <v>13</v>
      </c>
      <c r="B14">
        <v>1.8554322587334766</v>
      </c>
      <c r="C14">
        <v>1.4956736693526471E-32</v>
      </c>
      <c r="D14">
        <v>9.1458678514540032E-27</v>
      </c>
      <c r="E14">
        <v>76.921673858313781</v>
      </c>
      <c r="F14">
        <v>4.5218839017942537E-32</v>
      </c>
      <c r="G14">
        <v>70.390364413175931</v>
      </c>
      <c r="H14" s="88">
        <v>9.1896333393051265E-3</v>
      </c>
    </row>
    <row r="15" spans="1:13" x14ac:dyDescent="0.3">
      <c r="A15" s="88">
        <v>14</v>
      </c>
      <c r="B15">
        <v>1.2275017323695676E-26</v>
      </c>
      <c r="C15">
        <v>1.111836884679007E-33</v>
      </c>
      <c r="D15">
        <v>3.0928613144811433E-26</v>
      </c>
      <c r="E15">
        <v>76.921673858313781</v>
      </c>
      <c r="F15">
        <v>4.6330675902621542E-32</v>
      </c>
      <c r="G15">
        <v>70.390364413175931</v>
      </c>
      <c r="H15" s="88">
        <v>9.1023150861861413E-3</v>
      </c>
    </row>
    <row r="16" spans="1:13" x14ac:dyDescent="0.3">
      <c r="A16" s="88">
        <v>15</v>
      </c>
      <c r="B16">
        <v>5.4899283390302805E-26</v>
      </c>
      <c r="C16">
        <v>5.5724121049717508E-33</v>
      </c>
      <c r="D16">
        <v>0.33455494447331258</v>
      </c>
      <c r="E16">
        <v>76.921673858313781</v>
      </c>
      <c r="F16">
        <v>5.1903088007593295E-32</v>
      </c>
      <c r="G16">
        <v>70.724919357649242</v>
      </c>
      <c r="H16" s="88">
        <v>9.0386186138211502E-3</v>
      </c>
    </row>
    <row r="17" spans="1:8" x14ac:dyDescent="0.3">
      <c r="A17" s="88">
        <v>16</v>
      </c>
      <c r="B17">
        <v>1.1052736937116536E-29</v>
      </c>
      <c r="C17">
        <v>1.4218741571901565E-31</v>
      </c>
      <c r="D17">
        <v>1.1996740124655606E-30</v>
      </c>
      <c r="E17">
        <v>76.921673858313781</v>
      </c>
      <c r="F17">
        <v>1.9409050372660895E-31</v>
      </c>
      <c r="G17">
        <v>70.724919357649242</v>
      </c>
      <c r="H17">
        <v>6.4398539257481116E-3</v>
      </c>
    </row>
    <row r="18" spans="1:8" x14ac:dyDescent="0.3">
      <c r="A18" s="88">
        <v>17</v>
      </c>
      <c r="B18">
        <v>1.0460202397705054E-30</v>
      </c>
      <c r="C18">
        <v>5.1526765843802093E-36</v>
      </c>
      <c r="D18">
        <v>2.4617109813307357E-8</v>
      </c>
      <c r="E18">
        <v>76.921673858313781</v>
      </c>
      <c r="F18">
        <v>1.9409565640319332E-31</v>
      </c>
      <c r="G18">
        <v>70.72491938226635</v>
      </c>
      <c r="H18">
        <v>6.4395673583268441E-3</v>
      </c>
    </row>
    <row r="19" spans="1:8" x14ac:dyDescent="0.3">
      <c r="A19" s="88">
        <v>18</v>
      </c>
      <c r="B19">
        <v>1.7585026708075102E-2</v>
      </c>
      <c r="C19">
        <v>4.849756286782284E-32</v>
      </c>
      <c r="D19">
        <v>2.7638383653808063E-30</v>
      </c>
      <c r="E19">
        <v>76.939258885021857</v>
      </c>
      <c r="F19">
        <v>2.4259321927101616E-31</v>
      </c>
      <c r="G19">
        <v>70.72491938226635</v>
      </c>
      <c r="H19">
        <v>6.159892602354701E-3</v>
      </c>
    </row>
    <row r="20" spans="1:8" x14ac:dyDescent="0.3">
      <c r="A20" s="88">
        <v>19</v>
      </c>
      <c r="B20">
        <v>2.1738474827677399E-29</v>
      </c>
      <c r="C20">
        <v>5.0858690535322001E-33</v>
      </c>
      <c r="D20">
        <v>1.6371926775929114E-29</v>
      </c>
      <c r="E20">
        <v>76.939258885021857</v>
      </c>
      <c r="F20">
        <v>2.4767908832454837E-31</v>
      </c>
      <c r="G20">
        <v>70.72491938226635</v>
      </c>
      <c r="H20">
        <v>6.1415899461120691E-3</v>
      </c>
    </row>
    <row r="21" spans="1:8" x14ac:dyDescent="0.3">
      <c r="A21" s="88">
        <v>20</v>
      </c>
      <c r="B21">
        <v>1.9741781652264461E-26</v>
      </c>
      <c r="C21">
        <v>2.0187324853496835E-31</v>
      </c>
      <c r="D21">
        <v>5.9525619709580302E-29</v>
      </c>
      <c r="E21">
        <v>76.939258885021857</v>
      </c>
      <c r="F21">
        <v>4.4955233685951677E-31</v>
      </c>
      <c r="G21">
        <v>70.72491938226635</v>
      </c>
      <c r="H21">
        <v>4.6100842560441429E-3</v>
      </c>
    </row>
    <row r="22" spans="1:8" x14ac:dyDescent="0.3">
      <c r="A22" s="88">
        <v>21</v>
      </c>
      <c r="B22">
        <v>4.9159165736572415E-27</v>
      </c>
      <c r="C22">
        <v>9.2582235080741642E-35</v>
      </c>
      <c r="D22">
        <v>2.5470020288593884E-9</v>
      </c>
      <c r="E22">
        <v>76.939258885021857</v>
      </c>
      <c r="F22">
        <v>4.4964491909459748E-31</v>
      </c>
      <c r="G22">
        <v>70.724919384813347</v>
      </c>
      <c r="H22">
        <v>4.6100559936917019E-3</v>
      </c>
    </row>
    <row r="23" spans="1:8" x14ac:dyDescent="0.3">
      <c r="A23" s="88">
        <v>22</v>
      </c>
      <c r="B23">
        <v>23.03974666037556</v>
      </c>
      <c r="C23">
        <v>1.7434333653154993E-34</v>
      </c>
      <c r="D23">
        <v>6.9536581713762858E-30</v>
      </c>
      <c r="E23">
        <v>99.979005545397413</v>
      </c>
      <c r="F23">
        <v>4.4981926243112907E-31</v>
      </c>
      <c r="G23">
        <v>70.724919384813347</v>
      </c>
      <c r="H23">
        <v>4.5408225218492781E-3</v>
      </c>
    </row>
    <row r="24" spans="1:8" x14ac:dyDescent="0.3">
      <c r="A24" s="88">
        <v>23</v>
      </c>
      <c r="B24">
        <v>5.0534253996771451E-21</v>
      </c>
      <c r="C24">
        <v>4.0862879363512361E-31</v>
      </c>
      <c r="D24">
        <v>1.1802881024232992E-29</v>
      </c>
      <c r="E24">
        <v>99.979005545397413</v>
      </c>
      <c r="F24">
        <v>8.5844805606625259E-31</v>
      </c>
      <c r="G24">
        <v>70.724919384813347</v>
      </c>
      <c r="H24">
        <v>4.5407982532823399E-3</v>
      </c>
    </row>
    <row r="25" spans="1:8" x14ac:dyDescent="0.3">
      <c r="A25" s="88">
        <v>24</v>
      </c>
      <c r="B25">
        <v>3.8691820422519568E-25</v>
      </c>
      <c r="C25">
        <v>3.6389680781290844E-31</v>
      </c>
      <c r="D25">
        <v>1.4960251493731472E-28</v>
      </c>
      <c r="E25">
        <v>99.979005545397413</v>
      </c>
      <c r="F25">
        <v>1.2223448638791611E-30</v>
      </c>
      <c r="G25">
        <v>70.724919384813347</v>
      </c>
      <c r="H25">
        <v>3.3703080311834797E-3</v>
      </c>
    </row>
    <row r="26" spans="1:8" x14ac:dyDescent="0.3">
      <c r="A26" s="88">
        <v>25</v>
      </c>
      <c r="B26">
        <v>2.0904826518725047E-2</v>
      </c>
      <c r="C26">
        <v>2.5035167476738013E-34</v>
      </c>
      <c r="D26">
        <v>6.2711934897501144E-31</v>
      </c>
      <c r="E26">
        <v>99.999910371916144</v>
      </c>
      <c r="F26">
        <v>1.2225952155539284E-30</v>
      </c>
      <c r="G26">
        <v>70.724919384813347</v>
      </c>
      <c r="H26">
        <v>3.3678725034191649E-3</v>
      </c>
    </row>
    <row r="27" spans="1:8" x14ac:dyDescent="0.3">
      <c r="A27" s="88">
        <v>26</v>
      </c>
      <c r="B27">
        <v>1.7552304189359049E-29</v>
      </c>
      <c r="C27">
        <v>4.2663477585600384E-34</v>
      </c>
      <c r="D27">
        <v>7.937442395495108E-30</v>
      </c>
      <c r="E27">
        <v>99.999910371916144</v>
      </c>
      <c r="F27">
        <v>1.2230218503297843E-30</v>
      </c>
      <c r="G27">
        <v>70.724919384813347</v>
      </c>
      <c r="H27">
        <v>3.3380085913556463E-3</v>
      </c>
    </row>
    <row r="28" spans="1:8" x14ac:dyDescent="0.3">
      <c r="A28" s="88">
        <v>27</v>
      </c>
      <c r="B28">
        <v>3.3266312700953924E-29</v>
      </c>
      <c r="C28">
        <v>1.2186229113613592E-33</v>
      </c>
      <c r="D28">
        <v>1.4190295332480531E-2</v>
      </c>
      <c r="E28">
        <v>99.999910371916144</v>
      </c>
      <c r="F28">
        <v>1.2242404732411456E-30</v>
      </c>
      <c r="G28">
        <v>70.73910968014583</v>
      </c>
      <c r="H28">
        <v>3.3223759952141219E-3</v>
      </c>
    </row>
    <row r="29" spans="1:8" x14ac:dyDescent="0.3">
      <c r="A29" s="88">
        <v>28</v>
      </c>
      <c r="B29">
        <v>8.1868448755667394E-28</v>
      </c>
      <c r="C29">
        <v>2.5597123053743447E-31</v>
      </c>
      <c r="D29">
        <v>4.5649730580035566E-24</v>
      </c>
      <c r="E29">
        <v>99.999910371916144</v>
      </c>
      <c r="F29">
        <v>1.4802117037785801E-30</v>
      </c>
      <c r="G29">
        <v>70.73910968014583</v>
      </c>
      <c r="H29">
        <v>3.036613626382269E-3</v>
      </c>
    </row>
    <row r="30" spans="1:8" x14ac:dyDescent="0.3">
      <c r="A30" s="88">
        <v>29</v>
      </c>
      <c r="B30">
        <v>3.9268996618958153E-28</v>
      </c>
      <c r="C30">
        <v>1.3559409930140381E-30</v>
      </c>
      <c r="D30">
        <v>6.8979451896841124E-23</v>
      </c>
      <c r="E30">
        <v>99.999910371916144</v>
      </c>
      <c r="F30">
        <v>2.8361526967926181E-30</v>
      </c>
      <c r="G30">
        <v>70.73910968014583</v>
      </c>
      <c r="H30">
        <v>3.0366124768509803E-3</v>
      </c>
    </row>
    <row r="31" spans="1:8" x14ac:dyDescent="0.3">
      <c r="A31" s="88">
        <v>30</v>
      </c>
      <c r="B31">
        <v>2.2584900187391412E-27</v>
      </c>
      <c r="C31">
        <v>9.5034104837067051E-31</v>
      </c>
      <c r="D31">
        <v>3.2275587302177157E-17</v>
      </c>
      <c r="E31">
        <v>99.999910371916144</v>
      </c>
      <c r="F31">
        <v>3.7864937451632883E-30</v>
      </c>
      <c r="G31">
        <v>70.73910968014583</v>
      </c>
      <c r="H31">
        <v>3.0327291982361637E-3</v>
      </c>
    </row>
    <row r="32" spans="1:8" x14ac:dyDescent="0.3">
      <c r="A32" s="88">
        <v>31</v>
      </c>
      <c r="B32">
        <v>2.4182317286626519E-29</v>
      </c>
      <c r="C32">
        <v>6.4644917288915895E-35</v>
      </c>
      <c r="D32">
        <v>29.260840319854129</v>
      </c>
      <c r="E32">
        <v>99.999910371916144</v>
      </c>
      <c r="F32">
        <v>3.7865583900805773E-30</v>
      </c>
      <c r="G32">
        <v>99.999949999999956</v>
      </c>
      <c r="H32">
        <v>3.0327274900436968E-3</v>
      </c>
    </row>
    <row r="33" spans="1:8" x14ac:dyDescent="0.3">
      <c r="A33" s="88">
        <v>32</v>
      </c>
      <c r="B33">
        <v>1.3173038593889293E-27</v>
      </c>
      <c r="C33">
        <v>8.7982898123291406E-32</v>
      </c>
      <c r="D33">
        <v>8.3694380248582971E-26</v>
      </c>
      <c r="E33">
        <v>99.999910371916144</v>
      </c>
      <c r="F33">
        <v>3.8745412882038686E-30</v>
      </c>
      <c r="G33">
        <v>99.999949999999956</v>
      </c>
      <c r="H33">
        <v>2.9571193050486524E-3</v>
      </c>
    </row>
    <row r="34" spans="1:8" x14ac:dyDescent="0.3">
      <c r="A34" s="88">
        <v>33</v>
      </c>
      <c r="B34">
        <v>2.5687892450641195E-27</v>
      </c>
      <c r="C34">
        <v>4.8949297470973015E-31</v>
      </c>
      <c r="D34">
        <v>1.9557374111106116E-25</v>
      </c>
      <c r="E34">
        <v>99.999910371916144</v>
      </c>
      <c r="F34">
        <v>4.3640342629135987E-30</v>
      </c>
      <c r="G34">
        <v>99.999949999999956</v>
      </c>
      <c r="H34">
        <v>2.957112029145953E-3</v>
      </c>
    </row>
    <row r="35" spans="1:8" x14ac:dyDescent="0.3">
      <c r="A35" s="88">
        <v>34</v>
      </c>
      <c r="B35">
        <v>1.8255338356717479E-33</v>
      </c>
      <c r="C35">
        <v>2.8768323610428846E-34</v>
      </c>
      <c r="D35">
        <v>5.9458178965950886E-32</v>
      </c>
      <c r="E35">
        <v>99.999910371916144</v>
      </c>
      <c r="F35">
        <v>4.3643219461497029E-30</v>
      </c>
      <c r="G35">
        <v>99.999949999999956</v>
      </c>
      <c r="H35">
        <v>1.9226312254644656E-3</v>
      </c>
    </row>
    <row r="36" spans="1:8" x14ac:dyDescent="0.3">
      <c r="A36" s="88">
        <v>35</v>
      </c>
      <c r="B36">
        <v>1.8041821204862697E-30</v>
      </c>
      <c r="C36">
        <v>8.7407642986285109E-33</v>
      </c>
      <c r="D36">
        <v>5.9681500147124579E-30</v>
      </c>
      <c r="E36">
        <v>99.999910371916144</v>
      </c>
      <c r="F36">
        <v>4.3730627104483313E-30</v>
      </c>
      <c r="G36">
        <v>99.999949999999956</v>
      </c>
      <c r="H36">
        <v>1.6781413112932793E-3</v>
      </c>
    </row>
    <row r="37" spans="1:8" x14ac:dyDescent="0.3">
      <c r="A37" s="88">
        <v>36</v>
      </c>
      <c r="B37">
        <v>3.5175879324594522E-30</v>
      </c>
      <c r="C37">
        <v>4.5700625261159813E-33</v>
      </c>
      <c r="D37">
        <v>3.181757311220435E-20</v>
      </c>
      <c r="E37">
        <v>99.999910371916144</v>
      </c>
      <c r="F37">
        <v>4.3776327729744473E-30</v>
      </c>
      <c r="G37">
        <v>99.999949999999956</v>
      </c>
      <c r="H37">
        <v>1.6779908495526061E-3</v>
      </c>
    </row>
    <row r="38" spans="1:8" x14ac:dyDescent="0.3">
      <c r="A38" s="88">
        <v>37</v>
      </c>
      <c r="B38">
        <v>3.9628083873257339E-5</v>
      </c>
      <c r="C38">
        <v>9.3396155062747264E-34</v>
      </c>
      <c r="D38">
        <v>2.7670266529659557E-30</v>
      </c>
      <c r="E38">
        <v>99.999950000000013</v>
      </c>
      <c r="F38">
        <v>4.3785667345250747E-30</v>
      </c>
      <c r="G38">
        <v>99.999949999999956</v>
      </c>
      <c r="H38">
        <v>1.3701717692588663E-3</v>
      </c>
    </row>
    <row r="39" spans="1:8" x14ac:dyDescent="0.3">
      <c r="A39" s="88">
        <v>38</v>
      </c>
      <c r="B39">
        <v>2.3621561094929481E-27</v>
      </c>
      <c r="C39">
        <v>1.4357587139533978E-32</v>
      </c>
      <c r="D39">
        <v>9.1008478539356811E-31</v>
      </c>
      <c r="E39">
        <v>99.999950000000013</v>
      </c>
      <c r="F39">
        <v>4.3929243216646089E-30</v>
      </c>
      <c r="G39">
        <v>99.999949999999956</v>
      </c>
      <c r="H39">
        <v>1.3700224469077843E-3</v>
      </c>
    </row>
    <row r="40" spans="1:8" x14ac:dyDescent="0.3">
      <c r="A40" s="88">
        <v>39</v>
      </c>
      <c r="B40">
        <v>1.3614494862215619E-32</v>
      </c>
      <c r="C40">
        <v>1.8619761271743691E-31</v>
      </c>
      <c r="D40">
        <v>7.7328619067592325E-30</v>
      </c>
      <c r="E40">
        <v>99.999950000000013</v>
      </c>
      <c r="F40">
        <v>4.579121934382046E-30</v>
      </c>
      <c r="G40">
        <v>99.999949999999956</v>
      </c>
      <c r="H40">
        <v>6.434365397391459E-4</v>
      </c>
    </row>
    <row r="41" spans="1:8" x14ac:dyDescent="0.3">
      <c r="A41" s="88">
        <v>40</v>
      </c>
      <c r="B41">
        <v>6.5279085923412696E-31</v>
      </c>
      <c r="C41">
        <v>3.2312340117229648E-33</v>
      </c>
      <c r="D41">
        <v>1.3308583862114469E-32</v>
      </c>
      <c r="E41">
        <v>99.999950000000013</v>
      </c>
      <c r="F41">
        <v>4.5823531683937692E-30</v>
      </c>
      <c r="G41">
        <v>99.999949999999956</v>
      </c>
      <c r="H41">
        <v>6.4324718831433733E-4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5"/>
  <sheetViews>
    <sheetView workbookViewId="0">
      <selection activeCell="N11" sqref="N11"/>
    </sheetView>
  </sheetViews>
  <sheetFormatPr defaultRowHeight="14.4" x14ac:dyDescent="0.3"/>
  <cols>
    <col min="1" max="6" width="9.109375" style="88"/>
    <col min="8" max="10" width="9.109375" style="88"/>
    <col min="15" max="15" width="12.6640625" bestFit="1" customWidth="1"/>
    <col min="16" max="17" width="9.33203125" bestFit="1" customWidth="1"/>
  </cols>
  <sheetData>
    <row r="1" spans="1:12" ht="15.6" x14ac:dyDescent="0.3">
      <c r="A1" s="83" t="s">
        <v>397</v>
      </c>
      <c r="B1" s="83" t="s">
        <v>389</v>
      </c>
      <c r="C1" s="83" t="s">
        <v>390</v>
      </c>
      <c r="D1" s="83" t="s">
        <v>391</v>
      </c>
      <c r="E1" s="90" t="s">
        <v>399</v>
      </c>
      <c r="F1" s="90" t="s">
        <v>400</v>
      </c>
    </row>
    <row r="2" spans="1:12" x14ac:dyDescent="0.3">
      <c r="A2" s="88">
        <v>1</v>
      </c>
      <c r="B2" s="88">
        <v>0</v>
      </c>
      <c r="C2" s="88">
        <v>0.30479998888888882</v>
      </c>
      <c r="D2" s="88">
        <v>0</v>
      </c>
      <c r="E2" s="88">
        <v>0</v>
      </c>
      <c r="F2" s="88">
        <v>0</v>
      </c>
      <c r="G2" s="88"/>
      <c r="H2" s="88" t="s">
        <v>398</v>
      </c>
      <c r="I2" s="88" t="s">
        <v>401</v>
      </c>
      <c r="J2" s="88" t="s">
        <v>402</v>
      </c>
      <c r="K2" s="88"/>
      <c r="L2" s="88"/>
    </row>
    <row r="3" spans="1:12" x14ac:dyDescent="0.3">
      <c r="A3" s="88">
        <v>2</v>
      </c>
      <c r="B3" s="88">
        <v>0</v>
      </c>
      <c r="C3" s="88">
        <v>0.30479998888888882</v>
      </c>
      <c r="D3" s="88">
        <v>2.8446984444444441</v>
      </c>
      <c r="E3" s="88">
        <v>0</v>
      </c>
      <c r="F3" s="88">
        <v>0</v>
      </c>
      <c r="H3" s="88">
        <f>'OS1'!R1</f>
        <v>24</v>
      </c>
      <c r="I3" s="91">
        <f>MAX(C:C)-J3</f>
        <v>7.9247994555555552</v>
      </c>
      <c r="J3" s="91">
        <f>MIN(C:C)</f>
        <v>0.30479998888888882</v>
      </c>
      <c r="K3" s="92"/>
      <c r="L3" s="92"/>
    </row>
    <row r="4" spans="1:12" x14ac:dyDescent="0.3">
      <c r="A4" s="88">
        <v>3</v>
      </c>
      <c r="B4" s="88">
        <v>6.0959999999999992</v>
      </c>
      <c r="C4" s="88">
        <v>0.30479998888888882</v>
      </c>
      <c r="D4" s="88">
        <v>0</v>
      </c>
      <c r="E4" s="88">
        <v>0</v>
      </c>
      <c r="F4" s="88">
        <v>0</v>
      </c>
      <c r="I4" s="89"/>
    </row>
    <row r="5" spans="1:12" x14ac:dyDescent="0.3">
      <c r="A5" s="88">
        <v>4</v>
      </c>
      <c r="B5" s="88">
        <v>6.0959999999999992</v>
      </c>
      <c r="C5" s="88">
        <v>0.30479998888888882</v>
      </c>
      <c r="D5" s="88">
        <v>2.8446984444444441</v>
      </c>
      <c r="E5" s="88">
        <v>0</v>
      </c>
      <c r="F5" s="88">
        <v>0</v>
      </c>
    </row>
    <row r="6" spans="1:12" x14ac:dyDescent="0.3">
      <c r="A6" s="88">
        <v>29</v>
      </c>
      <c r="B6" s="88">
        <v>0</v>
      </c>
      <c r="C6" s="88">
        <v>8.2295994444444442</v>
      </c>
      <c r="D6" s="88">
        <v>0</v>
      </c>
      <c r="E6" s="88">
        <v>2.0795143427676521E-5</v>
      </c>
      <c r="F6" s="88">
        <v>2.6698852889239788E-4</v>
      </c>
    </row>
    <row r="7" spans="1:12" x14ac:dyDescent="0.3">
      <c r="A7" s="88">
        <v>30</v>
      </c>
      <c r="B7" s="88">
        <v>0</v>
      </c>
      <c r="C7" s="88">
        <v>8.2295994444444442</v>
      </c>
      <c r="D7" s="88">
        <v>2.8446984444444441</v>
      </c>
      <c r="E7" s="88">
        <v>2.0795143427676521E-5</v>
      </c>
      <c r="F7" s="88">
        <v>2.6698852889239788E-4</v>
      </c>
    </row>
    <row r="8" spans="1:12" x14ac:dyDescent="0.3">
      <c r="A8" s="88">
        <v>31</v>
      </c>
      <c r="B8" s="88">
        <v>6.0959999999999992</v>
      </c>
      <c r="C8" s="88">
        <v>8.2295994444444442</v>
      </c>
      <c r="D8" s="88">
        <v>0</v>
      </c>
      <c r="E8" s="88">
        <v>2.0795143427676521E-5</v>
      </c>
      <c r="F8" s="88">
        <v>2.6698852889239788E-4</v>
      </c>
    </row>
    <row r="9" spans="1:12" x14ac:dyDescent="0.3">
      <c r="A9" s="88">
        <v>32</v>
      </c>
      <c r="B9" s="88">
        <v>6.0959999999999992</v>
      </c>
      <c r="C9" s="88">
        <v>8.2295994444444442</v>
      </c>
      <c r="D9" s="88">
        <v>2.8446984444444441</v>
      </c>
      <c r="E9" s="88">
        <v>2.0795143427676521E-5</v>
      </c>
      <c r="F9" s="88">
        <v>2.6698852889239788E-4</v>
      </c>
    </row>
    <row r="10" spans="1:12" x14ac:dyDescent="0.3">
      <c r="A10" s="88">
        <v>33</v>
      </c>
      <c r="B10" s="88">
        <v>0</v>
      </c>
      <c r="C10" s="88">
        <v>6.4007999999999994</v>
      </c>
      <c r="D10" s="88">
        <v>0</v>
      </c>
      <c r="E10" s="88">
        <v>2.1499859940377064E-5</v>
      </c>
      <c r="F10" s="88">
        <v>2.3316305305343121E-4</v>
      </c>
    </row>
    <row r="11" spans="1:12" x14ac:dyDescent="0.3">
      <c r="A11" s="88">
        <v>34</v>
      </c>
      <c r="B11" s="88">
        <v>6.0959999999999992</v>
      </c>
      <c r="C11" s="88">
        <v>6.4007999999999994</v>
      </c>
      <c r="D11" s="88">
        <v>0</v>
      </c>
      <c r="E11" s="88">
        <v>2.1499859940377064E-5</v>
      </c>
      <c r="F11" s="88">
        <v>2.3316305305343121E-4</v>
      </c>
    </row>
    <row r="12" spans="1:12" x14ac:dyDescent="0.3">
      <c r="A12" s="88">
        <v>35</v>
      </c>
      <c r="B12" s="88">
        <v>0</v>
      </c>
      <c r="C12" s="88">
        <v>6.4007999999999994</v>
      </c>
      <c r="D12" s="88">
        <v>2.8446984444444441</v>
      </c>
      <c r="E12" s="88">
        <v>2.1499859940377064E-5</v>
      </c>
      <c r="F12" s="88">
        <v>2.3316305305343121E-4</v>
      </c>
    </row>
    <row r="13" spans="1:12" x14ac:dyDescent="0.3">
      <c r="A13" s="88">
        <v>36</v>
      </c>
      <c r="B13" s="88">
        <v>6.0959999999999992</v>
      </c>
      <c r="C13" s="88">
        <v>6.4007999999999994</v>
      </c>
      <c r="D13" s="88">
        <v>2.8446984444444441</v>
      </c>
      <c r="E13" s="88">
        <v>2.1499859940377064E-5</v>
      </c>
      <c r="F13" s="88">
        <v>2.3316305305343121E-4</v>
      </c>
    </row>
    <row r="14" spans="1:12" x14ac:dyDescent="0.3">
      <c r="A14" s="88">
        <v>37</v>
      </c>
      <c r="B14" s="88">
        <v>3.0479999999999992</v>
      </c>
      <c r="C14" s="88">
        <v>8.2295994444444442</v>
      </c>
      <c r="D14" s="88">
        <v>0</v>
      </c>
      <c r="E14" s="88">
        <v>2.0667450371547602E-5</v>
      </c>
      <c r="F14" s="88">
        <v>3.2939363154582679E-4</v>
      </c>
    </row>
    <row r="15" spans="1:12" x14ac:dyDescent="0.3">
      <c r="A15" s="88">
        <v>38</v>
      </c>
      <c r="B15" s="88">
        <v>3.0479999999999992</v>
      </c>
      <c r="C15" s="88">
        <v>8.2295994444444442</v>
      </c>
      <c r="D15" s="88">
        <v>2.8446984444444441</v>
      </c>
      <c r="E15" s="88">
        <v>2.0667450371547602E-5</v>
      </c>
      <c r="F15" s="88">
        <v>3.2939363154582679E-4</v>
      </c>
    </row>
    <row r="16" spans="1:12" x14ac:dyDescent="0.3">
      <c r="A16" s="88">
        <v>39</v>
      </c>
      <c r="B16" s="88">
        <v>3.0479999999999992</v>
      </c>
      <c r="C16" s="88">
        <v>5.4863998888888883</v>
      </c>
      <c r="D16" s="88">
        <v>0</v>
      </c>
      <c r="E16" s="88">
        <v>1.8488382920622826E-5</v>
      </c>
      <c r="F16" s="88">
        <v>6.5957760671153665E-4</v>
      </c>
    </row>
    <row r="17" spans="1:6" x14ac:dyDescent="0.3">
      <c r="A17" s="88">
        <v>40</v>
      </c>
      <c r="B17" s="88">
        <v>3.0479999999999992</v>
      </c>
      <c r="C17" s="88">
        <v>5.4863998888888883</v>
      </c>
      <c r="D17" s="88">
        <v>2.8446984444444441</v>
      </c>
      <c r="E17" s="88">
        <v>1.8488382920622826E-5</v>
      </c>
      <c r="F17" s="88">
        <v>6.5957760671153665E-4</v>
      </c>
    </row>
    <row r="18" spans="1:6" x14ac:dyDescent="0.3">
      <c r="A18" s="88">
        <v>41</v>
      </c>
      <c r="B18" s="88">
        <v>0</v>
      </c>
      <c r="C18" s="88">
        <v>0.45719999999999988</v>
      </c>
      <c r="D18" s="88">
        <v>0</v>
      </c>
      <c r="E18" s="88">
        <v>1.4193037713994272E-6</v>
      </c>
      <c r="F18" s="88">
        <v>6.754012247256469E-7</v>
      </c>
    </row>
    <row r="19" spans="1:6" x14ac:dyDescent="0.3">
      <c r="A19" s="88">
        <v>42</v>
      </c>
      <c r="B19" s="88">
        <v>0</v>
      </c>
      <c r="C19" s="88">
        <v>0.45719999999999988</v>
      </c>
      <c r="D19" s="88">
        <v>2.8446984444444441</v>
      </c>
      <c r="E19" s="88">
        <v>1.4193037713994272E-6</v>
      </c>
      <c r="F19" s="88">
        <v>6.754012247256469E-7</v>
      </c>
    </row>
    <row r="20" spans="1:6" x14ac:dyDescent="0.3">
      <c r="A20" s="88">
        <v>43</v>
      </c>
      <c r="B20" s="88">
        <v>6.0959999999999992</v>
      </c>
      <c r="C20" s="88">
        <v>0.45719999999999988</v>
      </c>
      <c r="D20" s="88">
        <v>0</v>
      </c>
      <c r="E20" s="88">
        <v>1.4193037713994272E-6</v>
      </c>
      <c r="F20" s="88">
        <v>6.754012247256469E-7</v>
      </c>
    </row>
    <row r="21" spans="1:6" x14ac:dyDescent="0.3">
      <c r="A21" s="88">
        <v>44</v>
      </c>
      <c r="B21" s="88">
        <v>6.0959999999999992</v>
      </c>
      <c r="C21" s="88">
        <v>0.45719999999999988</v>
      </c>
      <c r="D21" s="88">
        <v>2.8446984444444441</v>
      </c>
      <c r="E21" s="88">
        <v>1.4193037713994272E-6</v>
      </c>
      <c r="F21" s="88">
        <v>6.754012247256469E-7</v>
      </c>
    </row>
    <row r="22" spans="1:6" x14ac:dyDescent="0.3">
      <c r="A22" s="88">
        <v>49</v>
      </c>
      <c r="B22" s="88">
        <v>6.0959999999999992</v>
      </c>
      <c r="C22" s="88">
        <v>5.4863998888888883</v>
      </c>
      <c r="D22" s="88">
        <v>0</v>
      </c>
      <c r="E22" s="88">
        <v>1.956996857188642E-5</v>
      </c>
      <c r="F22" s="88">
        <v>2.0474192569963634E-4</v>
      </c>
    </row>
    <row r="23" spans="1:6" x14ac:dyDescent="0.3">
      <c r="A23" s="88">
        <v>51</v>
      </c>
      <c r="B23" s="88">
        <v>0</v>
      </c>
      <c r="C23" s="88">
        <v>5.4863998888888883</v>
      </c>
      <c r="D23" s="88">
        <v>2.8446984444444441</v>
      </c>
      <c r="E23" s="88">
        <v>1.956996857188642E-5</v>
      </c>
      <c r="F23" s="88">
        <v>2.0474192569963634E-4</v>
      </c>
    </row>
    <row r="24" spans="1:6" x14ac:dyDescent="0.3">
      <c r="A24" s="88">
        <v>53</v>
      </c>
      <c r="B24" s="88">
        <v>0</v>
      </c>
      <c r="C24" s="88">
        <v>5.4863998888888883</v>
      </c>
      <c r="D24" s="88">
        <v>0</v>
      </c>
      <c r="E24" s="88">
        <v>1.956996857188642E-5</v>
      </c>
      <c r="F24" s="88">
        <v>2.0474192569963634E-4</v>
      </c>
    </row>
    <row r="25" spans="1:6" x14ac:dyDescent="0.3">
      <c r="A25" s="88">
        <v>54</v>
      </c>
      <c r="B25" s="88">
        <v>6.0959999999999992</v>
      </c>
      <c r="C25" s="88">
        <v>5.4863998888888883</v>
      </c>
      <c r="D25" s="88">
        <v>2.8446984444444441</v>
      </c>
      <c r="E25" s="88">
        <v>1.956996857188642E-5</v>
      </c>
      <c r="F25" s="88">
        <v>2.0474192569963634E-4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2"/>
  <sheetViews>
    <sheetView workbookViewId="0">
      <selection activeCell="G12" sqref="G12"/>
    </sheetView>
  </sheetViews>
  <sheetFormatPr defaultRowHeight="14.4" x14ac:dyDescent="0.3"/>
  <sheetData>
    <row r="1" spans="1:1" x14ac:dyDescent="0.3">
      <c r="A1" t="s">
        <v>413</v>
      </c>
    </row>
    <row r="2" spans="1:1" x14ac:dyDescent="0.3">
      <c r="A2" t="s">
        <v>414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26"/>
  <sheetViews>
    <sheetView workbookViewId="0">
      <selection activeCell="G8" sqref="G8"/>
    </sheetView>
  </sheetViews>
  <sheetFormatPr defaultRowHeight="14.4" x14ac:dyDescent="0.3"/>
  <cols>
    <col min="1" max="7" width="9.109375" style="88"/>
  </cols>
  <sheetData>
    <row r="1" spans="1:7" x14ac:dyDescent="0.3">
      <c r="A1" s="146" t="s">
        <v>403</v>
      </c>
      <c r="B1" s="146"/>
      <c r="C1" s="146"/>
      <c r="E1" s="146" t="s">
        <v>405</v>
      </c>
      <c r="F1" s="146"/>
      <c r="G1" s="146"/>
    </row>
    <row r="2" spans="1:7" ht="15.6" x14ac:dyDescent="0.3">
      <c r="A2" s="93" t="s">
        <v>230</v>
      </c>
      <c r="B2" s="93" t="s">
        <v>229</v>
      </c>
      <c r="C2" s="94" t="s">
        <v>404</v>
      </c>
      <c r="E2" s="93" t="s">
        <v>230</v>
      </c>
      <c r="F2" s="93" t="s">
        <v>229</v>
      </c>
      <c r="G2" s="94" t="s">
        <v>404</v>
      </c>
    </row>
    <row r="3" spans="1:7" x14ac:dyDescent="0.3">
      <c r="A3" s="88">
        <v>1</v>
      </c>
      <c r="B3" s="88">
        <v>0</v>
      </c>
      <c r="C3" s="88">
        <v>0</v>
      </c>
      <c r="E3" s="88">
        <v>1</v>
      </c>
      <c r="F3" s="88">
        <v>0</v>
      </c>
      <c r="G3" s="88">
        <v>0</v>
      </c>
    </row>
    <row r="4" spans="1:7" x14ac:dyDescent="0.3">
      <c r="A4" s="88">
        <v>2</v>
      </c>
      <c r="B4" s="88">
        <v>0</v>
      </c>
      <c r="C4" s="88">
        <v>0</v>
      </c>
      <c r="E4" s="88">
        <v>2</v>
      </c>
      <c r="F4" s="88">
        <v>0</v>
      </c>
      <c r="G4" s="88">
        <v>0</v>
      </c>
    </row>
    <row r="5" spans="1:7" x14ac:dyDescent="0.3">
      <c r="A5" s="88">
        <v>3</v>
      </c>
      <c r="B5" s="88">
        <v>0</v>
      </c>
      <c r="C5" s="88">
        <v>0</v>
      </c>
      <c r="E5" s="88">
        <v>3</v>
      </c>
      <c r="F5" s="88">
        <v>0</v>
      </c>
      <c r="G5" s="88">
        <v>0</v>
      </c>
    </row>
    <row r="6" spans="1:7" x14ac:dyDescent="0.3">
      <c r="A6" s="88">
        <v>4</v>
      </c>
      <c r="B6" s="88">
        <v>0</v>
      </c>
      <c r="C6" s="88">
        <v>0</v>
      </c>
      <c r="E6" s="88">
        <v>4</v>
      </c>
      <c r="F6" s="88">
        <v>0</v>
      </c>
      <c r="G6" s="88">
        <v>0</v>
      </c>
    </row>
    <row r="7" spans="1:7" x14ac:dyDescent="0.3">
      <c r="A7" s="88">
        <v>29</v>
      </c>
      <c r="B7" s="88">
        <v>7.9247994555555552</v>
      </c>
      <c r="C7" s="88">
        <v>2.0795143427676521E-2</v>
      </c>
      <c r="E7" s="88">
        <v>29</v>
      </c>
      <c r="F7" s="88">
        <v>7.9247994555555552</v>
      </c>
      <c r="G7" s="88">
        <v>0.26698852889239788</v>
      </c>
    </row>
    <row r="8" spans="1:7" x14ac:dyDescent="0.3">
      <c r="A8" s="88">
        <v>30</v>
      </c>
      <c r="B8" s="88">
        <v>7.9247994555555552</v>
      </c>
      <c r="C8" s="88">
        <v>2.0795143427676521E-2</v>
      </c>
      <c r="E8" s="88">
        <v>30</v>
      </c>
      <c r="F8" s="88">
        <v>7.9247994555555552</v>
      </c>
      <c r="G8" s="88">
        <v>0.26698852889239788</v>
      </c>
    </row>
    <row r="9" spans="1:7" x14ac:dyDescent="0.3">
      <c r="A9" s="88">
        <v>31</v>
      </c>
      <c r="B9" s="88">
        <v>7.9247994555555552</v>
      </c>
      <c r="C9" s="88">
        <v>2.0795143427676521E-2</v>
      </c>
      <c r="E9" s="88">
        <v>31</v>
      </c>
      <c r="F9" s="88">
        <v>7.9247994555555552</v>
      </c>
      <c r="G9" s="88">
        <v>0.26698852889239788</v>
      </c>
    </row>
    <row r="10" spans="1:7" x14ac:dyDescent="0.3">
      <c r="A10" s="88">
        <v>32</v>
      </c>
      <c r="B10" s="88">
        <v>7.9247994555555552</v>
      </c>
      <c r="C10" s="88">
        <v>2.0795143427676521E-2</v>
      </c>
      <c r="E10" s="88">
        <v>32</v>
      </c>
      <c r="F10" s="88">
        <v>7.9247994555555552</v>
      </c>
      <c r="G10" s="88">
        <v>0.26698852889239788</v>
      </c>
    </row>
    <row r="11" spans="1:7" x14ac:dyDescent="0.3">
      <c r="A11" s="88">
        <v>33</v>
      </c>
      <c r="B11" s="88">
        <v>6.0960000111111103</v>
      </c>
      <c r="C11" s="88">
        <v>2.1499859940377064E-2</v>
      </c>
      <c r="E11" s="88">
        <v>33</v>
      </c>
      <c r="F11" s="88">
        <v>6.0960000111111103</v>
      </c>
      <c r="G11" s="88">
        <v>0.23316305305343121</v>
      </c>
    </row>
    <row r="12" spans="1:7" x14ac:dyDescent="0.3">
      <c r="A12" s="88">
        <v>34</v>
      </c>
      <c r="B12" s="88">
        <v>6.0960000111111103</v>
      </c>
      <c r="C12" s="88">
        <v>2.1499859940377064E-2</v>
      </c>
      <c r="E12" s="88">
        <v>34</v>
      </c>
      <c r="F12" s="88">
        <v>6.0960000111111103</v>
      </c>
      <c r="G12" s="88">
        <v>0.23316305305343121</v>
      </c>
    </row>
    <row r="13" spans="1:7" x14ac:dyDescent="0.3">
      <c r="A13" s="88">
        <v>35</v>
      </c>
      <c r="B13" s="88">
        <v>6.0960000111111103</v>
      </c>
      <c r="C13" s="88">
        <v>2.1499859940377064E-2</v>
      </c>
      <c r="E13" s="88">
        <v>35</v>
      </c>
      <c r="F13" s="88">
        <v>6.0960000111111103</v>
      </c>
      <c r="G13" s="88">
        <v>0.23316305305343121</v>
      </c>
    </row>
    <row r="14" spans="1:7" x14ac:dyDescent="0.3">
      <c r="A14" s="88">
        <v>36</v>
      </c>
      <c r="B14" s="88">
        <v>6.0960000111111103</v>
      </c>
      <c r="C14" s="88">
        <v>2.1499859940377064E-2</v>
      </c>
      <c r="E14" s="88">
        <v>36</v>
      </c>
      <c r="F14" s="88">
        <v>6.0960000111111103</v>
      </c>
      <c r="G14" s="88">
        <v>0.23316305305343121</v>
      </c>
    </row>
    <row r="15" spans="1:7" x14ac:dyDescent="0.3">
      <c r="A15" s="88">
        <v>37</v>
      </c>
      <c r="B15" s="88">
        <v>7.9247994555555552</v>
      </c>
      <c r="C15" s="88">
        <v>2.0667450371547602E-2</v>
      </c>
      <c r="E15" s="88">
        <v>37</v>
      </c>
      <c r="F15" s="88">
        <v>7.9247994555555552</v>
      </c>
      <c r="G15" s="88">
        <v>0.32939363154582679</v>
      </c>
    </row>
    <row r="16" spans="1:7" x14ac:dyDescent="0.3">
      <c r="A16" s="88">
        <v>38</v>
      </c>
      <c r="B16" s="88">
        <v>7.9247994555555552</v>
      </c>
      <c r="C16" s="88">
        <v>2.0667450371547602E-2</v>
      </c>
      <c r="E16" s="88">
        <v>38</v>
      </c>
      <c r="F16" s="88">
        <v>7.9247994555555552</v>
      </c>
      <c r="G16" s="88">
        <v>0.32939363154582679</v>
      </c>
    </row>
    <row r="17" spans="1:7" x14ac:dyDescent="0.3">
      <c r="A17" s="88">
        <v>39</v>
      </c>
      <c r="B17" s="88">
        <v>5.1815998999999993</v>
      </c>
      <c r="C17" s="88">
        <v>1.8488382920622826E-2</v>
      </c>
      <c r="E17" s="88">
        <v>39</v>
      </c>
      <c r="F17" s="88">
        <v>5.1815998999999993</v>
      </c>
      <c r="G17" s="88">
        <v>0.65957760671153665</v>
      </c>
    </row>
    <row r="18" spans="1:7" x14ac:dyDescent="0.3">
      <c r="A18" s="88">
        <v>40</v>
      </c>
      <c r="B18" s="88">
        <v>5.1815998999999993</v>
      </c>
      <c r="C18" s="88">
        <v>1.8488382920622826E-2</v>
      </c>
      <c r="E18" s="88">
        <v>40</v>
      </c>
      <c r="F18" s="88">
        <v>5.1815998999999993</v>
      </c>
      <c r="G18" s="88">
        <v>0.65957760671153665</v>
      </c>
    </row>
    <row r="19" spans="1:7" x14ac:dyDescent="0.3">
      <c r="A19" s="88">
        <v>41</v>
      </c>
      <c r="B19" s="88">
        <v>0.15240001111111107</v>
      </c>
      <c r="C19" s="88">
        <v>1.4193037713994272E-3</v>
      </c>
      <c r="E19" s="88">
        <v>41</v>
      </c>
      <c r="F19" s="88">
        <v>0.15240001111111107</v>
      </c>
      <c r="G19" s="88">
        <v>6.754012247256469E-4</v>
      </c>
    </row>
    <row r="20" spans="1:7" x14ac:dyDescent="0.3">
      <c r="A20" s="88">
        <v>42</v>
      </c>
      <c r="B20" s="88">
        <v>0.15240001111111107</v>
      </c>
      <c r="C20" s="88">
        <v>1.4193037713994272E-3</v>
      </c>
      <c r="E20" s="88">
        <v>42</v>
      </c>
      <c r="F20" s="88">
        <v>0.15240001111111107</v>
      </c>
      <c r="G20" s="88">
        <v>6.754012247256469E-4</v>
      </c>
    </row>
    <row r="21" spans="1:7" x14ac:dyDescent="0.3">
      <c r="A21" s="88">
        <v>43</v>
      </c>
      <c r="B21" s="88">
        <v>0.15240001111111107</v>
      </c>
      <c r="C21" s="88">
        <v>1.4193037713994272E-3</v>
      </c>
      <c r="E21" s="88">
        <v>43</v>
      </c>
      <c r="F21" s="88">
        <v>0.15240001111111107</v>
      </c>
      <c r="G21" s="88">
        <v>6.754012247256469E-4</v>
      </c>
    </row>
    <row r="22" spans="1:7" x14ac:dyDescent="0.3">
      <c r="A22" s="88">
        <v>44</v>
      </c>
      <c r="B22" s="88">
        <v>0.15240001111111107</v>
      </c>
      <c r="C22" s="88">
        <v>1.4193037713994272E-3</v>
      </c>
      <c r="E22" s="88">
        <v>44</v>
      </c>
      <c r="F22" s="88">
        <v>0.15240001111111107</v>
      </c>
      <c r="G22" s="88">
        <v>6.754012247256469E-4</v>
      </c>
    </row>
    <row r="23" spans="1:7" x14ac:dyDescent="0.3">
      <c r="A23" s="88">
        <v>49</v>
      </c>
      <c r="B23" s="88">
        <v>5.1815998999999993</v>
      </c>
      <c r="C23" s="88">
        <v>1.956996857188642E-2</v>
      </c>
      <c r="E23" s="88">
        <v>49</v>
      </c>
      <c r="F23" s="88">
        <v>5.1815998999999993</v>
      </c>
      <c r="G23" s="88">
        <v>0.20474192569963634</v>
      </c>
    </row>
    <row r="24" spans="1:7" x14ac:dyDescent="0.3">
      <c r="A24" s="88">
        <v>51</v>
      </c>
      <c r="B24" s="88">
        <v>5.1815998999999993</v>
      </c>
      <c r="C24" s="88">
        <v>1.956996857188642E-2</v>
      </c>
      <c r="E24" s="88">
        <v>51</v>
      </c>
      <c r="F24" s="88">
        <v>5.1815998999999993</v>
      </c>
      <c r="G24" s="88">
        <v>0.20474192569963634</v>
      </c>
    </row>
    <row r="25" spans="1:7" x14ac:dyDescent="0.3">
      <c r="A25" s="88">
        <v>53</v>
      </c>
      <c r="B25" s="88">
        <v>5.1815998999999993</v>
      </c>
      <c r="C25" s="88">
        <v>1.956996857188642E-2</v>
      </c>
      <c r="E25" s="88">
        <v>53</v>
      </c>
      <c r="F25" s="88">
        <v>5.1815998999999993</v>
      </c>
      <c r="G25" s="88">
        <v>0.20474192569963634</v>
      </c>
    </row>
    <row r="26" spans="1:7" x14ac:dyDescent="0.3">
      <c r="A26" s="88">
        <v>54</v>
      </c>
      <c r="B26" s="88">
        <v>5.1815998999999993</v>
      </c>
      <c r="C26" s="88">
        <v>1.956996857188642E-2</v>
      </c>
      <c r="E26" s="88">
        <v>54</v>
      </c>
      <c r="F26" s="88">
        <v>5.1815998999999993</v>
      </c>
      <c r="G26" s="88">
        <v>0.20474192569963634</v>
      </c>
    </row>
  </sheetData>
  <mergeCells count="2">
    <mergeCell ref="A1:C1"/>
    <mergeCell ref="E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29</vt:i4>
      </vt:variant>
    </vt:vector>
  </HeadingPairs>
  <TitlesOfParts>
    <vt:vector size="45" baseType="lpstr">
      <vt:lpstr>NOTAS</vt:lpstr>
      <vt:lpstr>REVISIONES</vt:lpstr>
      <vt:lpstr>FLUJOGRAMA</vt:lpstr>
      <vt:lpstr>INICIO</vt:lpstr>
      <vt:lpstr>EE</vt:lpstr>
      <vt:lpstr>EDM_L</vt:lpstr>
      <vt:lpstr>EDM_T</vt:lpstr>
      <vt:lpstr>EDM_V</vt:lpstr>
      <vt:lpstr>Datos para Entrada de CB</vt:lpstr>
      <vt:lpstr>CB</vt:lpstr>
      <vt:lpstr>DESPLAZ.</vt:lpstr>
      <vt:lpstr>OS1</vt:lpstr>
      <vt:lpstr>OS2</vt:lpstr>
      <vt:lpstr>OS3</vt:lpstr>
      <vt:lpstr>OS4</vt:lpstr>
      <vt:lpstr>Desplazamientos</vt:lpstr>
      <vt:lpstr>EDM_V!alphat</vt:lpstr>
      <vt:lpstr>Area</vt:lpstr>
      <vt:lpstr>Category</vt:lpstr>
      <vt:lpstr>Ct</vt:lpstr>
      <vt:lpstr>Cu</vt:lpstr>
      <vt:lpstr>Elaborador</vt:lpstr>
      <vt:lpstr>Estructura</vt:lpstr>
      <vt:lpstr>Fecha</vt:lpstr>
      <vt:lpstr>Ie</vt:lpstr>
      <vt:lpstr>Latitud</vt:lpstr>
      <vt:lpstr>Longitud</vt:lpstr>
      <vt:lpstr>N_Proyecto</vt:lpstr>
      <vt:lpstr>CB!Print_Area</vt:lpstr>
      <vt:lpstr>DESPLAZ.!Print_Area</vt:lpstr>
      <vt:lpstr>EDM_L!Print_Area</vt:lpstr>
      <vt:lpstr>EDM_T!Print_Area</vt:lpstr>
      <vt:lpstr>EDM_V!Print_Area</vt:lpstr>
      <vt:lpstr>EE!Print_Area</vt:lpstr>
      <vt:lpstr>INICIO!Print_Area</vt:lpstr>
      <vt:lpstr>NOTAS!Print_Area</vt:lpstr>
      <vt:lpstr>REVISIONES!Print_Area</vt:lpstr>
      <vt:lpstr>Proyecto</vt:lpstr>
      <vt:lpstr>Revision</vt:lpstr>
      <vt:lpstr>Revisor</vt:lpstr>
      <vt:lpstr>EDM_V!rhot</vt:lpstr>
      <vt:lpstr>RiskCategory</vt:lpstr>
      <vt:lpstr>SiteClass</vt:lpstr>
      <vt:lpstr>Tag</vt:lpstr>
      <vt:lpstr>x</vt:lpstr>
    </vt:vector>
  </TitlesOfParts>
  <Company>INELECTRA, S.A.C.A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laptopx64</dc:creator>
  <cp:lastModifiedBy>Shaiel Centeno</cp:lastModifiedBy>
  <cp:lastPrinted>2021-06-09T15:28:24Z</cp:lastPrinted>
  <dcterms:created xsi:type="dcterms:W3CDTF">2021-02-23T18:42:27Z</dcterms:created>
  <dcterms:modified xsi:type="dcterms:W3CDTF">2025-06-23T15:15:52Z</dcterms:modified>
</cp:coreProperties>
</file>