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davinci-my.sharepoint.com/personal/mvangent_davinci_nl/Documents/Planning 2024-2025/2024 Cohort/"/>
    </mc:Choice>
  </mc:AlternateContent>
  <xr:revisionPtr revIDLastSave="12" documentId="8_{B89F92DF-6282-4FAB-B128-AF8EB7A6E772}" xr6:coauthVersionLast="47" xr6:coauthVersionMax="47" xr10:uidLastSave="{E22BD8E1-C73D-4A56-99F3-7F4F15483DB9}"/>
  <bookViews>
    <workbookView xWindow="42540" yWindow="30" windowWidth="15045" windowHeight="15405" tabRatio="766" activeTab="3" xr2:uid="{00000000-000D-0000-FFFF-FFFF00000000}"/>
  </bookViews>
  <sheets>
    <sheet name="Opleidingsgegevens" sheetId="1" r:id="rId1"/>
    <sheet name="Leerjaar1" sheetId="2" r:id="rId2"/>
    <sheet name="Leerjaar2" sheetId="8" r:id="rId3"/>
    <sheet name="Leerjaar3" sheetId="9" r:id="rId4"/>
    <sheet name="gegevens" sheetId="6" state="hidden" r:id="rId5"/>
  </sheets>
  <definedNames>
    <definedName name="_xlnm.Print_Area" localSheetId="1">Leerjaar1!$A$1:$O$44</definedName>
    <definedName name="_xlnm.Print_Area" localSheetId="2">Leerjaar2!$A$1:$O$44</definedName>
    <definedName name="_xlnm.Print_Area" localSheetId="3">Leerjaar3!$A$1:$O$44</definedName>
    <definedName name="_xlnm.Print_Area" localSheetId="0">Opleidingsgegevens!$A$1:$L$57</definedName>
    <definedName name="begeleid_tot">#REF!</definedName>
    <definedName name="begeleid1">#REF!</definedName>
    <definedName name="BPV">#REF!</definedName>
    <definedName name="leerweg">Opleidingsgegevens!$C$9</definedName>
    <definedName name="Niveau">Opleidingsgegevens!$C$7</definedName>
    <definedName name="Ond_tot">#REF!</definedName>
    <definedName name="Studieduur">Opleidingsgegevens!$C$6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F30" i="2"/>
  <c r="D30" i="2"/>
  <c r="C30" i="2"/>
  <c r="K18" i="8" l="1"/>
  <c r="N18" i="8"/>
  <c r="N19" i="8"/>
  <c r="N20" i="8"/>
  <c r="E14" i="9" l="1"/>
  <c r="E15" i="9"/>
  <c r="E16" i="9"/>
  <c r="E17" i="9"/>
  <c r="E18" i="9"/>
  <c r="E19" i="9"/>
  <c r="E13" i="9"/>
  <c r="H15" i="9"/>
  <c r="H16" i="9"/>
  <c r="H17" i="9"/>
  <c r="H18" i="9"/>
  <c r="H19" i="9"/>
  <c r="H14" i="9"/>
  <c r="E20" i="9"/>
  <c r="K20" i="9"/>
  <c r="K19" i="9"/>
  <c r="K18" i="9"/>
  <c r="K17" i="9"/>
  <c r="N20" i="9"/>
  <c r="N19" i="9"/>
  <c r="N18" i="9"/>
  <c r="N17" i="9"/>
  <c r="N15" i="9"/>
  <c r="N16" i="9"/>
  <c r="F3" i="9" l="1"/>
  <c r="F3" i="8"/>
  <c r="H20" i="9" l="1"/>
  <c r="O20" i="9"/>
  <c r="V17" i="9"/>
  <c r="X17" i="9"/>
  <c r="Z17" i="9"/>
  <c r="AB17" i="9"/>
  <c r="V18" i="9"/>
  <c r="X18" i="9"/>
  <c r="Z18" i="9"/>
  <c r="AB18" i="9"/>
  <c r="V19" i="9"/>
  <c r="X19" i="9"/>
  <c r="Z19" i="9"/>
  <c r="AB19" i="9"/>
  <c r="O18" i="9"/>
  <c r="O19" i="9"/>
  <c r="V18" i="8"/>
  <c r="X18" i="8"/>
  <c r="Z18" i="8"/>
  <c r="AB18" i="8"/>
  <c r="V19" i="8"/>
  <c r="X19" i="8"/>
  <c r="Z19" i="8"/>
  <c r="AB19" i="8"/>
  <c r="E18" i="8"/>
  <c r="H18" i="8"/>
  <c r="E19" i="8"/>
  <c r="H19" i="8"/>
  <c r="K19" i="8"/>
  <c r="E20" i="8"/>
  <c r="H20" i="8"/>
  <c r="K20" i="8"/>
  <c r="E21" i="8"/>
  <c r="H21" i="8"/>
  <c r="K21" i="8"/>
  <c r="N21" i="8"/>
  <c r="O20" i="8" l="1"/>
  <c r="O21" i="8"/>
  <c r="AC18" i="9"/>
  <c r="O17" i="9"/>
  <c r="AC17" i="9"/>
  <c r="AC19" i="9"/>
  <c r="O19" i="8"/>
  <c r="AC18" i="8"/>
  <c r="O18" i="8"/>
  <c r="AC19" i="8"/>
  <c r="E17" i="2"/>
  <c r="H11" i="9" l="1"/>
  <c r="H9" i="9"/>
  <c r="H10" i="9"/>
  <c r="V7" i="9" l="1"/>
  <c r="X7" i="9"/>
  <c r="Z7" i="9"/>
  <c r="AB7" i="9"/>
  <c r="N7" i="9"/>
  <c r="K7" i="9"/>
  <c r="H7" i="9"/>
  <c r="E7" i="9"/>
  <c r="V7" i="8"/>
  <c r="X7" i="8"/>
  <c r="Z7" i="8"/>
  <c r="AB7" i="8"/>
  <c r="N7" i="8"/>
  <c r="K7" i="8"/>
  <c r="H7" i="8"/>
  <c r="E7" i="8"/>
  <c r="AC7" i="9" l="1"/>
  <c r="O7" i="9"/>
  <c r="AC7" i="8"/>
  <c r="O7" i="8"/>
  <c r="M30" i="9"/>
  <c r="J30" i="9"/>
  <c r="G30" i="9"/>
  <c r="D30" i="9"/>
  <c r="M30" i="8"/>
  <c r="J30" i="8"/>
  <c r="G30" i="8"/>
  <c r="D30" i="8"/>
  <c r="M30" i="2"/>
  <c r="J30" i="2"/>
  <c r="F1" i="9" l="1"/>
  <c r="E9" i="8" l="1"/>
  <c r="H9" i="8"/>
  <c r="K9" i="8"/>
  <c r="N9" i="8"/>
  <c r="O9" i="8" l="1"/>
  <c r="W1" i="9" l="1"/>
  <c r="W3" i="9"/>
  <c r="W1" i="8" l="1"/>
  <c r="AC34" i="8"/>
  <c r="E11" i="8" l="1"/>
  <c r="H6" i="2" l="1"/>
  <c r="W1" i="2"/>
  <c r="F1" i="2"/>
  <c r="E6" i="2"/>
  <c r="V28" i="9" l="1"/>
  <c r="X28" i="9"/>
  <c r="Z28" i="9"/>
  <c r="AB28" i="9"/>
  <c r="V29" i="9"/>
  <c r="X29" i="9"/>
  <c r="Z29" i="9"/>
  <c r="AB29" i="9"/>
  <c r="V26" i="9"/>
  <c r="X26" i="9"/>
  <c r="Z26" i="9"/>
  <c r="AB26" i="9"/>
  <c r="AB27" i="9"/>
  <c r="Z27" i="9"/>
  <c r="X27" i="9"/>
  <c r="V27" i="9"/>
  <c r="AB25" i="9"/>
  <c r="AA42" i="9" s="1"/>
  <c r="Z25" i="9"/>
  <c r="Y42" i="9" s="1"/>
  <c r="X25" i="9"/>
  <c r="W42" i="9" s="1"/>
  <c r="V25" i="9"/>
  <c r="U42" i="9" s="1"/>
  <c r="V9" i="9"/>
  <c r="X9" i="9"/>
  <c r="Z9" i="9"/>
  <c r="AB9" i="9"/>
  <c r="V10" i="9"/>
  <c r="X10" i="9"/>
  <c r="Z10" i="9"/>
  <c r="AB10" i="9"/>
  <c r="V11" i="9"/>
  <c r="X11" i="9"/>
  <c r="Z11" i="9"/>
  <c r="AB11" i="9"/>
  <c r="V12" i="9"/>
  <c r="X12" i="9"/>
  <c r="Z12" i="9"/>
  <c r="AB12" i="9"/>
  <c r="V13" i="9"/>
  <c r="X13" i="9"/>
  <c r="Z13" i="9"/>
  <c r="AB13" i="9"/>
  <c r="V14" i="9"/>
  <c r="X14" i="9"/>
  <c r="Z14" i="9"/>
  <c r="AB14" i="9"/>
  <c r="V15" i="9"/>
  <c r="X15" i="9"/>
  <c r="Z15" i="9"/>
  <c r="AB15" i="9"/>
  <c r="V16" i="9"/>
  <c r="X16" i="9"/>
  <c r="Z16" i="9"/>
  <c r="AB16" i="9"/>
  <c r="V20" i="9"/>
  <c r="X20" i="9"/>
  <c r="Z20" i="9"/>
  <c r="AB20" i="9"/>
  <c r="V21" i="9"/>
  <c r="X21" i="9"/>
  <c r="Z21" i="9"/>
  <c r="AB21" i="9"/>
  <c r="V22" i="9"/>
  <c r="X22" i="9"/>
  <c r="Z22" i="9"/>
  <c r="AB22" i="9"/>
  <c r="V23" i="9"/>
  <c r="X23" i="9"/>
  <c r="Z23" i="9"/>
  <c r="AB23" i="9"/>
  <c r="V24" i="9"/>
  <c r="X24" i="9"/>
  <c r="Z24" i="9"/>
  <c r="AB24" i="9"/>
  <c r="AB8" i="9"/>
  <c r="AB6" i="9"/>
  <c r="Z8" i="9"/>
  <c r="Z6" i="9"/>
  <c r="X8" i="9"/>
  <c r="X6" i="9"/>
  <c r="V8" i="9"/>
  <c r="V6" i="9"/>
  <c r="AB25" i="8"/>
  <c r="AA42" i="8" s="1"/>
  <c r="Z25" i="8"/>
  <c r="Y42" i="8" s="1"/>
  <c r="X25" i="8"/>
  <c r="W42" i="8" s="1"/>
  <c r="V25" i="8"/>
  <c r="U42" i="8" s="1"/>
  <c r="V29" i="8"/>
  <c r="X29" i="8"/>
  <c r="Z29" i="8"/>
  <c r="AB29" i="8"/>
  <c r="V27" i="8"/>
  <c r="X27" i="8"/>
  <c r="Z27" i="8"/>
  <c r="AB27" i="8"/>
  <c r="V28" i="8"/>
  <c r="X28" i="8"/>
  <c r="Z28" i="8"/>
  <c r="AB28" i="8"/>
  <c r="AB26" i="8"/>
  <c r="Z26" i="8"/>
  <c r="X26" i="8"/>
  <c r="V26" i="8"/>
  <c r="AB22" i="8"/>
  <c r="AB23" i="8"/>
  <c r="AB24" i="8"/>
  <c r="Z22" i="8"/>
  <c r="Z23" i="8"/>
  <c r="Z24" i="8"/>
  <c r="X22" i="8"/>
  <c r="X23" i="8"/>
  <c r="X24" i="8"/>
  <c r="V22" i="8"/>
  <c r="V23" i="8"/>
  <c r="V24" i="8"/>
  <c r="X9" i="8"/>
  <c r="Z9" i="8"/>
  <c r="AB9" i="8"/>
  <c r="X10" i="8"/>
  <c r="Z10" i="8"/>
  <c r="AB10" i="8"/>
  <c r="X11" i="8"/>
  <c r="Z11" i="8"/>
  <c r="AB11" i="8"/>
  <c r="X12" i="8"/>
  <c r="Z12" i="8"/>
  <c r="AB12" i="8"/>
  <c r="X13" i="8"/>
  <c r="Z13" i="8"/>
  <c r="AB13" i="8"/>
  <c r="X14" i="8"/>
  <c r="Z14" i="8"/>
  <c r="AB14" i="8"/>
  <c r="X15" i="8"/>
  <c r="Z15" i="8"/>
  <c r="AB15" i="8"/>
  <c r="X16" i="8"/>
  <c r="Z16" i="8"/>
  <c r="AB16" i="8"/>
  <c r="X17" i="8"/>
  <c r="Z17" i="8"/>
  <c r="AB17" i="8"/>
  <c r="X20" i="8"/>
  <c r="Z20" i="8"/>
  <c r="AB20" i="8"/>
  <c r="X21" i="8"/>
  <c r="Z21" i="8"/>
  <c r="AB21" i="8"/>
  <c r="AB8" i="8"/>
  <c r="Z8" i="8"/>
  <c r="X8" i="8"/>
  <c r="AB6" i="8"/>
  <c r="Z6" i="8"/>
  <c r="X6" i="8"/>
  <c r="V9" i="8"/>
  <c r="V10" i="8"/>
  <c r="V11" i="8"/>
  <c r="V12" i="8"/>
  <c r="V13" i="8"/>
  <c r="V14" i="8"/>
  <c r="V15" i="8"/>
  <c r="V16" i="8"/>
  <c r="V17" i="8"/>
  <c r="V20" i="8"/>
  <c r="V21" i="8"/>
  <c r="V8" i="8"/>
  <c r="V6" i="8"/>
  <c r="AB27" i="2"/>
  <c r="AB28" i="2"/>
  <c r="AB29" i="2"/>
  <c r="Z27" i="2"/>
  <c r="Z28" i="2"/>
  <c r="Z29" i="2"/>
  <c r="X27" i="2"/>
  <c r="X28" i="2"/>
  <c r="X29" i="2"/>
  <c r="V27" i="2"/>
  <c r="V28" i="2"/>
  <c r="V29" i="2"/>
  <c r="AB26" i="2"/>
  <c r="Z26" i="2"/>
  <c r="X26" i="2"/>
  <c r="V26" i="2"/>
  <c r="AB25" i="2"/>
  <c r="AA42" i="2" s="1"/>
  <c r="Z25" i="2"/>
  <c r="Y42" i="2" s="1"/>
  <c r="X25" i="2"/>
  <c r="W42" i="2" s="1"/>
  <c r="V25" i="2"/>
  <c r="U42" i="2" s="1"/>
  <c r="AB21" i="2"/>
  <c r="AB22" i="2"/>
  <c r="AB23" i="2"/>
  <c r="AB24" i="2"/>
  <c r="Z21" i="2"/>
  <c r="Z22" i="2"/>
  <c r="Z23" i="2"/>
  <c r="Z24" i="2"/>
  <c r="X21" i="2"/>
  <c r="X22" i="2"/>
  <c r="X23" i="2"/>
  <c r="X24" i="2"/>
  <c r="V22" i="2"/>
  <c r="V23" i="2"/>
  <c r="V24" i="2"/>
  <c r="V21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6" i="2"/>
  <c r="AB7" i="2"/>
  <c r="Z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7" i="2"/>
  <c r="X6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7" i="2"/>
  <c r="V6" i="2"/>
  <c r="AA38" i="8"/>
  <c r="Y38" i="8"/>
  <c r="W38" i="8"/>
  <c r="U38" i="8"/>
  <c r="AC37" i="8"/>
  <c r="AC36" i="8"/>
  <c r="AC35" i="8"/>
  <c r="AA30" i="8"/>
  <c r="Y30" i="8"/>
  <c r="W30" i="8"/>
  <c r="U30" i="8"/>
  <c r="AA38" i="9"/>
  <c r="Y38" i="9"/>
  <c r="W38" i="9"/>
  <c r="U38" i="9"/>
  <c r="AC37" i="9"/>
  <c r="AC36" i="9"/>
  <c r="AC35" i="9"/>
  <c r="AC34" i="9"/>
  <c r="AA30" i="9"/>
  <c r="Y30" i="9"/>
  <c r="W30" i="9"/>
  <c r="U30" i="9"/>
  <c r="AA38" i="2"/>
  <c r="Y38" i="2"/>
  <c r="W38" i="2"/>
  <c r="U38" i="2"/>
  <c r="AC37" i="2"/>
  <c r="AC36" i="2"/>
  <c r="AC35" i="2"/>
  <c r="AC34" i="2"/>
  <c r="AA30" i="2"/>
  <c r="Y30" i="2"/>
  <c r="W30" i="2"/>
  <c r="U30" i="2"/>
  <c r="AC38" i="8" l="1"/>
  <c r="Y41" i="2"/>
  <c r="Y43" i="2" s="1"/>
  <c r="AA41" i="9"/>
  <c r="AA43" i="9" s="1"/>
  <c r="U41" i="9"/>
  <c r="U43" i="9" s="1"/>
  <c r="W41" i="9"/>
  <c r="W43" i="9" s="1"/>
  <c r="Y41" i="9"/>
  <c r="Y43" i="9" s="1"/>
  <c r="Y41" i="8"/>
  <c r="Y43" i="8" s="1"/>
  <c r="W41" i="8"/>
  <c r="W43" i="8" s="1"/>
  <c r="AA41" i="8"/>
  <c r="AA43" i="8" s="1"/>
  <c r="U41" i="8"/>
  <c r="U43" i="8" s="1"/>
  <c r="AA41" i="2"/>
  <c r="AA43" i="2" s="1"/>
  <c r="U41" i="2"/>
  <c r="U43" i="2" s="1"/>
  <c r="W41" i="2"/>
  <c r="W43" i="2" s="1"/>
  <c r="X30" i="2"/>
  <c r="AC16" i="8"/>
  <c r="AC11" i="8"/>
  <c r="AC23" i="8"/>
  <c r="AC15" i="8"/>
  <c r="AC22" i="8"/>
  <c r="Z30" i="9"/>
  <c r="AC42" i="8"/>
  <c r="AC42" i="2"/>
  <c r="AC42" i="9"/>
  <c r="AC27" i="8"/>
  <c r="AC26" i="8"/>
  <c r="AC25" i="8"/>
  <c r="AC21" i="8"/>
  <c r="AC14" i="8"/>
  <c r="AC20" i="8"/>
  <c r="AC12" i="8"/>
  <c r="X30" i="9"/>
  <c r="X30" i="8"/>
  <c r="V30" i="2"/>
  <c r="AB30" i="2"/>
  <c r="V30" i="8"/>
  <c r="AC7" i="2"/>
  <c r="AC8" i="2"/>
  <c r="AC11" i="2"/>
  <c r="AC12" i="2"/>
  <c r="AC13" i="2"/>
  <c r="AC14" i="2"/>
  <c r="AC15" i="2"/>
  <c r="AC18" i="2"/>
  <c r="AC20" i="2"/>
  <c r="AC21" i="2"/>
  <c r="AC22" i="2"/>
  <c r="AC23" i="2"/>
  <c r="AC24" i="2"/>
  <c r="AC25" i="2"/>
  <c r="AC28" i="2"/>
  <c r="AC29" i="2"/>
  <c r="Z30" i="8"/>
  <c r="AC8" i="9"/>
  <c r="AC9" i="9"/>
  <c r="AC13" i="9"/>
  <c r="AC16" i="9"/>
  <c r="AC20" i="9"/>
  <c r="AC21" i="9"/>
  <c r="AC24" i="9"/>
  <c r="AC25" i="9"/>
  <c r="AC27" i="9"/>
  <c r="AC28" i="9"/>
  <c r="AC38" i="9"/>
  <c r="AC10" i="9"/>
  <c r="AC14" i="9"/>
  <c r="AC15" i="9"/>
  <c r="AC26" i="9"/>
  <c r="AC13" i="8"/>
  <c r="AC24" i="8"/>
  <c r="Z30" i="2"/>
  <c r="AC9" i="2"/>
  <c r="AC10" i="2"/>
  <c r="AC16" i="2"/>
  <c r="AC17" i="2"/>
  <c r="AC19" i="2"/>
  <c r="AC26" i="2"/>
  <c r="AC27" i="2"/>
  <c r="AC38" i="2"/>
  <c r="AC29" i="9"/>
  <c r="AB30" i="8"/>
  <c r="AC17" i="8"/>
  <c r="AC28" i="8"/>
  <c r="AC29" i="8"/>
  <c r="V30" i="9"/>
  <c r="AB30" i="9"/>
  <c r="AC11" i="9"/>
  <c r="AC12" i="9"/>
  <c r="AC22" i="9"/>
  <c r="AC23" i="9"/>
  <c r="AC6" i="8"/>
  <c r="AC8" i="8"/>
  <c r="AC9" i="8"/>
  <c r="AC10" i="8"/>
  <c r="AC6" i="2"/>
  <c r="AC6" i="9"/>
  <c r="N14" i="9"/>
  <c r="N13" i="9"/>
  <c r="N12" i="9"/>
  <c r="N11" i="9"/>
  <c r="N10" i="9"/>
  <c r="N9" i="9"/>
  <c r="N8" i="9"/>
  <c r="K14" i="9"/>
  <c r="K13" i="9"/>
  <c r="K12" i="9"/>
  <c r="K11" i="9"/>
  <c r="K10" i="9"/>
  <c r="K9" i="9"/>
  <c r="K8" i="9"/>
  <c r="H13" i="9"/>
  <c r="H12" i="9"/>
  <c r="H8" i="9"/>
  <c r="E12" i="9"/>
  <c r="E11" i="9"/>
  <c r="E10" i="9"/>
  <c r="E9" i="9"/>
  <c r="E8" i="9"/>
  <c r="N17" i="8"/>
  <c r="N16" i="8"/>
  <c r="N15" i="8"/>
  <c r="N14" i="8"/>
  <c r="N13" i="8"/>
  <c r="N12" i="8"/>
  <c r="N11" i="8"/>
  <c r="N10" i="8"/>
  <c r="N8" i="8"/>
  <c r="K17" i="8"/>
  <c r="K16" i="8"/>
  <c r="K15" i="8"/>
  <c r="K14" i="8"/>
  <c r="K13" i="8"/>
  <c r="K12" i="8"/>
  <c r="K11" i="8"/>
  <c r="K10" i="8"/>
  <c r="K8" i="8"/>
  <c r="H17" i="8"/>
  <c r="H16" i="8"/>
  <c r="H15" i="8"/>
  <c r="H14" i="8"/>
  <c r="H13" i="8"/>
  <c r="H12" i="8"/>
  <c r="H11" i="8"/>
  <c r="H10" i="8"/>
  <c r="H8" i="8"/>
  <c r="E17" i="8"/>
  <c r="E16" i="8"/>
  <c r="E15" i="8"/>
  <c r="E14" i="8"/>
  <c r="E13" i="8"/>
  <c r="E12" i="8"/>
  <c r="E10" i="8"/>
  <c r="E8" i="8"/>
  <c r="N18" i="2"/>
  <c r="N17" i="2"/>
  <c r="N16" i="2"/>
  <c r="N15" i="2"/>
  <c r="N14" i="2"/>
  <c r="N13" i="2"/>
  <c r="N12" i="2"/>
  <c r="N11" i="2"/>
  <c r="N10" i="2"/>
  <c r="N9" i="2"/>
  <c r="N8" i="2"/>
  <c r="N7" i="2"/>
  <c r="K18" i="2"/>
  <c r="K17" i="2"/>
  <c r="K16" i="2"/>
  <c r="K15" i="2"/>
  <c r="K14" i="2"/>
  <c r="K13" i="2"/>
  <c r="K12" i="2"/>
  <c r="K11" i="2"/>
  <c r="K10" i="2"/>
  <c r="K9" i="2"/>
  <c r="K8" i="2"/>
  <c r="K7" i="2"/>
  <c r="H18" i="2"/>
  <c r="H17" i="2"/>
  <c r="H16" i="2"/>
  <c r="H15" i="2"/>
  <c r="H14" i="2"/>
  <c r="H13" i="2"/>
  <c r="H12" i="2"/>
  <c r="H11" i="2"/>
  <c r="H10" i="2"/>
  <c r="H9" i="2"/>
  <c r="H8" i="2"/>
  <c r="H7" i="2"/>
  <c r="E18" i="2"/>
  <c r="E16" i="2"/>
  <c r="E15" i="2"/>
  <c r="E14" i="2"/>
  <c r="E13" i="2"/>
  <c r="E12" i="2"/>
  <c r="E11" i="2"/>
  <c r="E10" i="2"/>
  <c r="E9" i="2"/>
  <c r="E8" i="2"/>
  <c r="E7" i="2"/>
  <c r="O15" i="2" l="1"/>
  <c r="AC41" i="8"/>
  <c r="AC43" i="8"/>
  <c r="AC44" i="8" s="1"/>
  <c r="AC41" i="2"/>
  <c r="AC43" i="2"/>
  <c r="O8" i="2"/>
  <c r="O11" i="2"/>
  <c r="O12" i="9"/>
  <c r="O9" i="9"/>
  <c r="O13" i="9"/>
  <c r="O10" i="9"/>
  <c r="O11" i="9"/>
  <c r="O14" i="9"/>
  <c r="O8" i="9"/>
  <c r="O15" i="8"/>
  <c r="O17" i="8"/>
  <c r="O11" i="8"/>
  <c r="O13" i="8"/>
  <c r="AC41" i="9"/>
  <c r="AC43" i="9"/>
  <c r="AC44" i="9" s="1"/>
  <c r="AC30" i="9"/>
  <c r="AC30" i="8"/>
  <c r="AC30" i="2"/>
  <c r="O10" i="8"/>
  <c r="O16" i="8"/>
  <c r="O8" i="8"/>
  <c r="O12" i="8"/>
  <c r="O14" i="8"/>
  <c r="O9" i="2"/>
  <c r="O12" i="2"/>
  <c r="O16" i="2"/>
  <c r="O10" i="2"/>
  <c r="O13" i="2"/>
  <c r="O17" i="2"/>
  <c r="O7" i="2"/>
  <c r="O14" i="2"/>
  <c r="O18" i="2"/>
  <c r="N25" i="9"/>
  <c r="K25" i="9"/>
  <c r="H25" i="9"/>
  <c r="E25" i="9"/>
  <c r="N25" i="8"/>
  <c r="K25" i="8"/>
  <c r="H25" i="8"/>
  <c r="E25" i="8"/>
  <c r="N25" i="2"/>
  <c r="K25" i="2"/>
  <c r="H25" i="2"/>
  <c r="E25" i="2"/>
  <c r="U44" i="8" l="1"/>
  <c r="W44" i="8"/>
  <c r="Y44" i="8"/>
  <c r="AA44" i="8"/>
  <c r="U44" i="2"/>
  <c r="AC44" i="2"/>
  <c r="Y44" i="2"/>
  <c r="AA44" i="2"/>
  <c r="W44" i="2"/>
  <c r="U44" i="9"/>
  <c r="AA44" i="9"/>
  <c r="Y44" i="9"/>
  <c r="W44" i="9"/>
  <c r="L38" i="9"/>
  <c r="I38" i="9"/>
  <c r="F38" i="9"/>
  <c r="C38" i="9"/>
  <c r="L38" i="8"/>
  <c r="I38" i="8"/>
  <c r="F38" i="8"/>
  <c r="C38" i="8"/>
  <c r="L38" i="2"/>
  <c r="I38" i="2"/>
  <c r="F38" i="2"/>
  <c r="C38" i="2"/>
  <c r="L30" i="9" l="1"/>
  <c r="I30" i="9"/>
  <c r="F30" i="9"/>
  <c r="C30" i="9"/>
  <c r="L30" i="8"/>
  <c r="I30" i="8"/>
  <c r="F30" i="8"/>
  <c r="C30" i="8"/>
  <c r="L30" i="2"/>
  <c r="I30" i="2"/>
  <c r="B24" i="6" l="1"/>
  <c r="K12" i="6"/>
  <c r="H12" i="6"/>
  <c r="E12" i="6"/>
  <c r="B12" i="6"/>
  <c r="F1" i="8" l="1"/>
  <c r="N29" i="9"/>
  <c r="N28" i="9"/>
  <c r="N27" i="9"/>
  <c r="N26" i="9"/>
  <c r="L42" i="9"/>
  <c r="N24" i="9"/>
  <c r="N23" i="9"/>
  <c r="N22" i="9"/>
  <c r="N21" i="9"/>
  <c r="N6" i="9"/>
  <c r="K29" i="9"/>
  <c r="K28" i="9"/>
  <c r="K27" i="9"/>
  <c r="K26" i="9"/>
  <c r="I42" i="9"/>
  <c r="K24" i="9"/>
  <c r="K23" i="9"/>
  <c r="K22" i="9"/>
  <c r="K21" i="9"/>
  <c r="K16" i="9"/>
  <c r="K15" i="9"/>
  <c r="K6" i="9"/>
  <c r="H29" i="9"/>
  <c r="H28" i="9"/>
  <c r="H27" i="9"/>
  <c r="H26" i="9"/>
  <c r="F42" i="9"/>
  <c r="H24" i="9"/>
  <c r="H23" i="9"/>
  <c r="H22" i="9"/>
  <c r="H21" i="9"/>
  <c r="H6" i="9"/>
  <c r="E29" i="9"/>
  <c r="E28" i="9"/>
  <c r="E27" i="9"/>
  <c r="E26" i="9"/>
  <c r="C42" i="9"/>
  <c r="E24" i="9"/>
  <c r="E23" i="9"/>
  <c r="E22" i="9"/>
  <c r="E21" i="9"/>
  <c r="E6" i="9"/>
  <c r="N29" i="8"/>
  <c r="N28" i="8"/>
  <c r="N27" i="8"/>
  <c r="N26" i="8"/>
  <c r="L42" i="8"/>
  <c r="N24" i="8"/>
  <c r="N23" i="8"/>
  <c r="N22" i="8"/>
  <c r="N6" i="8"/>
  <c r="K29" i="8"/>
  <c r="K28" i="8"/>
  <c r="K27" i="8"/>
  <c r="K26" i="8"/>
  <c r="I42" i="8"/>
  <c r="K24" i="8"/>
  <c r="K23" i="8"/>
  <c r="K22" i="8"/>
  <c r="K6" i="8"/>
  <c r="H29" i="8"/>
  <c r="H28" i="8"/>
  <c r="H27" i="8"/>
  <c r="H26" i="8"/>
  <c r="F42" i="8"/>
  <c r="H24" i="8"/>
  <c r="H23" i="8"/>
  <c r="H22" i="8"/>
  <c r="H6" i="8"/>
  <c r="E29" i="8"/>
  <c r="E28" i="8"/>
  <c r="E27" i="8"/>
  <c r="E26" i="8"/>
  <c r="C42" i="8"/>
  <c r="E24" i="8"/>
  <c r="E23" i="8"/>
  <c r="E22" i="8"/>
  <c r="E6" i="8"/>
  <c r="O37" i="9"/>
  <c r="O36" i="9"/>
  <c r="O35" i="9"/>
  <c r="O34" i="9"/>
  <c r="O37" i="8"/>
  <c r="O36" i="8"/>
  <c r="O35" i="8"/>
  <c r="O34" i="8"/>
  <c r="O37" i="2"/>
  <c r="O36" i="2"/>
  <c r="O35" i="2"/>
  <c r="O34" i="2"/>
  <c r="H28" i="2"/>
  <c r="N29" i="2"/>
  <c r="N28" i="2"/>
  <c r="N27" i="2"/>
  <c r="N26" i="2"/>
  <c r="L42" i="2"/>
  <c r="N24" i="2"/>
  <c r="N23" i="2"/>
  <c r="N22" i="2"/>
  <c r="N21" i="2"/>
  <c r="N20" i="2"/>
  <c r="N19" i="2"/>
  <c r="N6" i="2"/>
  <c r="K29" i="2"/>
  <c r="K28" i="2"/>
  <c r="K27" i="2"/>
  <c r="K26" i="2"/>
  <c r="I42" i="2"/>
  <c r="K24" i="2"/>
  <c r="K23" i="2"/>
  <c r="K22" i="2"/>
  <c r="K21" i="2"/>
  <c r="K20" i="2"/>
  <c r="K19" i="2"/>
  <c r="K6" i="2"/>
  <c r="H29" i="2"/>
  <c r="H27" i="2"/>
  <c r="H26" i="2"/>
  <c r="F42" i="2"/>
  <c r="H24" i="2"/>
  <c r="H23" i="2"/>
  <c r="H22" i="2"/>
  <c r="H21" i="2"/>
  <c r="H20" i="2"/>
  <c r="H19" i="2"/>
  <c r="E29" i="2"/>
  <c r="E28" i="2"/>
  <c r="E27" i="2"/>
  <c r="E26" i="2"/>
  <c r="E24" i="2"/>
  <c r="E23" i="2"/>
  <c r="E22" i="2"/>
  <c r="E21" i="2"/>
  <c r="E20" i="2"/>
  <c r="E19" i="2"/>
  <c r="C41" i="8" l="1"/>
  <c r="K32" i="6"/>
  <c r="O38" i="9"/>
  <c r="O29" i="9"/>
  <c r="H32" i="6" s="1"/>
  <c r="O16" i="9"/>
  <c r="F41" i="8"/>
  <c r="O38" i="8"/>
  <c r="O38" i="2"/>
  <c r="I41" i="2"/>
  <c r="I43" i="2" s="1"/>
  <c r="O25" i="2"/>
  <c r="B30" i="6" s="1"/>
  <c r="O27" i="2"/>
  <c r="O29" i="2"/>
  <c r="B32" i="6" s="1"/>
  <c r="H30" i="2"/>
  <c r="N30" i="2"/>
  <c r="O29" i="8"/>
  <c r="E32" i="6" s="1"/>
  <c r="O22" i="8"/>
  <c r="O27" i="9"/>
  <c r="O6" i="2"/>
  <c r="O19" i="2"/>
  <c r="O21" i="2"/>
  <c r="O23" i="2"/>
  <c r="K30" i="2"/>
  <c r="F41" i="2"/>
  <c r="F43" i="2" s="1"/>
  <c r="L41" i="2"/>
  <c r="L43" i="2" s="1"/>
  <c r="C42" i="2"/>
  <c r="O42" i="2" s="1"/>
  <c r="AG11" i="2" s="1"/>
  <c r="F41" i="9"/>
  <c r="F43" i="9" s="1"/>
  <c r="O21" i="9"/>
  <c r="L41" i="9"/>
  <c r="L43" i="9" s="1"/>
  <c r="O23" i="9"/>
  <c r="I41" i="9"/>
  <c r="I43" i="9" s="1"/>
  <c r="O6" i="9"/>
  <c r="O28" i="9"/>
  <c r="O26" i="9"/>
  <c r="O42" i="9"/>
  <c r="AG13" i="2" s="1"/>
  <c r="O24" i="9"/>
  <c r="O22" i="9"/>
  <c r="O15" i="9"/>
  <c r="C41" i="9"/>
  <c r="C43" i="9" s="1"/>
  <c r="O27" i="8"/>
  <c r="L41" i="8"/>
  <c r="L43" i="8" s="1"/>
  <c r="O23" i="8"/>
  <c r="I41" i="8"/>
  <c r="I43" i="8" s="1"/>
  <c r="O6" i="8"/>
  <c r="O28" i="8"/>
  <c r="O26" i="8"/>
  <c r="O24" i="8"/>
  <c r="E30" i="9"/>
  <c r="K30" i="9"/>
  <c r="O25" i="9"/>
  <c r="H30" i="6" s="1"/>
  <c r="H30" i="9"/>
  <c r="N30" i="9"/>
  <c r="O42" i="8"/>
  <c r="AG12" i="2" s="1"/>
  <c r="E30" i="8"/>
  <c r="K30" i="8"/>
  <c r="O25" i="8"/>
  <c r="E30" i="6" s="1"/>
  <c r="H30" i="8"/>
  <c r="N30" i="8"/>
  <c r="AG14" i="2"/>
  <c r="K30" i="6"/>
  <c r="O20" i="2"/>
  <c r="O22" i="2"/>
  <c r="O24" i="2"/>
  <c r="O26" i="2"/>
  <c r="O28" i="2"/>
  <c r="E55" i="1"/>
  <c r="E54" i="1"/>
  <c r="E44" i="1"/>
  <c r="E43" i="1"/>
  <c r="E21" i="1"/>
  <c r="E33" i="1"/>
  <c r="E32" i="1"/>
  <c r="E22" i="1"/>
  <c r="AG18" i="2" l="1"/>
  <c r="F43" i="8"/>
  <c r="O41" i="8"/>
  <c r="AF12" i="2" s="1"/>
  <c r="E45" i="1"/>
  <c r="E34" i="1"/>
  <c r="E23" i="1"/>
  <c r="K31" i="6"/>
  <c r="K29" i="6"/>
  <c r="E56" i="1"/>
  <c r="E31" i="6"/>
  <c r="H31" i="6"/>
  <c r="H29" i="6"/>
  <c r="E29" i="6"/>
  <c r="B29" i="6"/>
  <c r="B31" i="6"/>
  <c r="O30" i="2"/>
  <c r="C41" i="2"/>
  <c r="E30" i="2"/>
  <c r="O43" i="9"/>
  <c r="AH13" i="2" s="1"/>
  <c r="O30" i="9"/>
  <c r="O41" i="9"/>
  <c r="AF13" i="2" s="1"/>
  <c r="O30" i="8"/>
  <c r="C43" i="8"/>
  <c r="AH14" i="2"/>
  <c r="AF14" i="2"/>
  <c r="O43" i="8" l="1"/>
  <c r="AH12" i="2" s="1"/>
  <c r="K33" i="6"/>
  <c r="L30" i="6" s="1"/>
  <c r="O44" i="9"/>
  <c r="AI13" i="2" s="1"/>
  <c r="I44" i="9"/>
  <c r="H33" i="6"/>
  <c r="E33" i="6"/>
  <c r="B33" i="6"/>
  <c r="C29" i="6" s="1"/>
  <c r="O41" i="2"/>
  <c r="AF11" i="2" s="1"/>
  <c r="AF18" i="2" s="1"/>
  <c r="C43" i="2"/>
  <c r="O43" i="2" s="1"/>
  <c r="AH11" i="2" s="1"/>
  <c r="F44" i="9"/>
  <c r="C44" i="9"/>
  <c r="L44" i="9"/>
  <c r="AI14" i="2"/>
  <c r="AH18" i="2" l="1"/>
  <c r="O44" i="8"/>
  <c r="AI12" i="2" s="1"/>
  <c r="F44" i="8"/>
  <c r="I44" i="8"/>
  <c r="L44" i="8"/>
  <c r="C44" i="8"/>
  <c r="L31" i="6"/>
  <c r="L32" i="6"/>
  <c r="L29" i="6"/>
  <c r="C31" i="6"/>
  <c r="C30" i="6"/>
  <c r="I32" i="6"/>
  <c r="I30" i="6"/>
  <c r="I29" i="6"/>
  <c r="I31" i="6"/>
  <c r="F32" i="6"/>
  <c r="F30" i="6"/>
  <c r="F31" i="6"/>
  <c r="F29" i="6"/>
  <c r="C32" i="6"/>
  <c r="B13" i="6"/>
  <c r="B14" i="6"/>
  <c r="O44" i="2"/>
  <c r="AI11" i="2" s="1"/>
  <c r="I44" i="2"/>
  <c r="C44" i="2"/>
  <c r="L44" i="2"/>
  <c r="F44" i="2"/>
  <c r="AI18" i="2" l="1"/>
</calcChain>
</file>

<file path=xl/sharedStrings.xml><?xml version="1.0" encoding="utf-8"?>
<sst xmlns="http://schemas.openxmlformats.org/spreadsheetml/2006/main" count="489" uniqueCount="193">
  <si>
    <t>Toelichting:</t>
  </si>
  <si>
    <t>Informatie invullen in de witte velden. Sommige velden hebben een keuzemenu!</t>
  </si>
  <si>
    <t xml:space="preserve"> Opleiding</t>
  </si>
  <si>
    <t>Technicus Mechatronica</t>
  </si>
  <si>
    <t xml:space="preserve"> Studieduur</t>
  </si>
  <si>
    <t>3 jaar</t>
  </si>
  <si>
    <t xml:space="preserve"> Niveau</t>
  </si>
  <si>
    <t xml:space="preserve"> Crebo</t>
  </si>
  <si>
    <t xml:space="preserve"> Leerweg</t>
  </si>
  <si>
    <t>BOL</t>
  </si>
  <si>
    <t>Cohort</t>
  </si>
  <si>
    <t>Fasering van de opleiding</t>
  </si>
  <si>
    <t>Reguliere lesweken</t>
  </si>
  <si>
    <t>Introduct- of toetsweek</t>
  </si>
  <si>
    <r>
      <t>BPV</t>
    </r>
    <r>
      <rPr>
        <sz val="8"/>
        <color theme="1"/>
        <rFont val="Calibri"/>
        <family val="2"/>
        <scheme val="minor"/>
      </rPr>
      <t xml:space="preserve"> (indien gepland)</t>
    </r>
  </si>
  <si>
    <t>Toelichting</t>
  </si>
  <si>
    <t xml:space="preserve"> Leerjaar 1</t>
  </si>
  <si>
    <t>Blok 1</t>
  </si>
  <si>
    <t>Bij BPV: 4 dagen BPV en 1 terugkomdag</t>
  </si>
  <si>
    <t>Blok 2</t>
  </si>
  <si>
    <t>Blok 3</t>
  </si>
  <si>
    <t>Blok 4</t>
  </si>
  <si>
    <t>Effectieve lesweken</t>
  </si>
  <si>
    <t>Toetsweken e.d.</t>
  </si>
  <si>
    <t>Totaal / blok</t>
  </si>
  <si>
    <t>Toetsweek e.d.</t>
  </si>
  <si>
    <t xml:space="preserve"> Leerjaar 2</t>
  </si>
  <si>
    <t xml:space="preserve"> Leerjaar 3</t>
  </si>
  <si>
    <t>Toestweken e.d.</t>
  </si>
  <si>
    <t xml:space="preserve"> Leerjaar 4</t>
  </si>
  <si>
    <t>Toetsweken</t>
  </si>
  <si>
    <t>Lessen
tabel</t>
  </si>
  <si>
    <t>Opleiding:</t>
  </si>
  <si>
    <t>Leerjaar 1</t>
  </si>
  <si>
    <t>Configuratie</t>
  </si>
  <si>
    <t>Doorstroom / Vakmanschap</t>
  </si>
  <si>
    <t>Vakmanschap</t>
  </si>
  <si>
    <t>Periode 1</t>
  </si>
  <si>
    <t>Periode 2</t>
  </si>
  <si>
    <t>Periode 3</t>
  </si>
  <si>
    <t>Periode 4</t>
  </si>
  <si>
    <t>Reguliere 
onderwijsactiviteiten</t>
  </si>
  <si>
    <t>uren/
week</t>
  </si>
  <si>
    <t>st.pt.</t>
  </si>
  <si>
    <t>totaal</t>
  </si>
  <si>
    <t>Totaal /leerjr.</t>
  </si>
  <si>
    <t>beroepsgericht</t>
  </si>
  <si>
    <t>EM1-Bedrijfskunde</t>
  </si>
  <si>
    <t>EM1-Wiskunde</t>
  </si>
  <si>
    <t>EM1-Tekenen</t>
  </si>
  <si>
    <t>EM1-Werktuigbouw</t>
  </si>
  <si>
    <t>Beg</t>
  </si>
  <si>
    <t>BPV</t>
  </si>
  <si>
    <t>Ond t</t>
  </si>
  <si>
    <t>Zelf</t>
  </si>
  <si>
    <t>EM1-Tekenen-W</t>
  </si>
  <si>
    <t>lj-1</t>
  </si>
  <si>
    <t>lj-2</t>
  </si>
  <si>
    <t>EM1-Elektro</t>
  </si>
  <si>
    <t>lj-3</t>
  </si>
  <si>
    <t>EM1-Tekenen-SE</t>
  </si>
  <si>
    <t>lj-4</t>
  </si>
  <si>
    <t>EM1-Smart technologie</t>
  </si>
  <si>
    <t>25893TM (lj 1 t/m 3)</t>
  </si>
  <si>
    <t>EM1-Besturingstechniek</t>
  </si>
  <si>
    <t>Min. norm</t>
  </si>
  <si>
    <t>EM1-Robotica</t>
  </si>
  <si>
    <t>Inzet</t>
  </si>
  <si>
    <t>EM1-Project (SWEM)</t>
  </si>
  <si>
    <t>Keuzedelen</t>
  </si>
  <si>
    <t>EM1-K0080 - Oriëntatie op ondern.</t>
  </si>
  <si>
    <t>EM1-K0023 - Digitale vaardigheden</t>
  </si>
  <si>
    <t>EM1-BPV</t>
  </si>
  <si>
    <t>Beroepspraktijkvorming (BPV)</t>
  </si>
  <si>
    <t>avo</t>
  </si>
  <si>
    <t>EM1-Nederlands 3F</t>
  </si>
  <si>
    <t>EM1-Rekenen 3F</t>
  </si>
  <si>
    <t>EM1-Engels</t>
  </si>
  <si>
    <t>l&amp;b</t>
  </si>
  <si>
    <t>EM1-SLB</t>
  </si>
  <si>
    <t>Totaal /blok</t>
  </si>
  <si>
    <t>Incidentele
onderwijsactiviteiten</t>
  </si>
  <si>
    <t>Uren/blok</t>
  </si>
  <si>
    <t>EM1-VCA</t>
  </si>
  <si>
    <t>EM1-Introductieweek</t>
  </si>
  <si>
    <t>EM1-Toetsing</t>
  </si>
  <si>
    <t>Totaal (incidenteel)</t>
  </si>
  <si>
    <t>Verantwoording</t>
  </si>
  <si>
    <t>Totaal</t>
  </si>
  <si>
    <t>Begeleide onderwijsuren</t>
  </si>
  <si>
    <t>Uren BPV</t>
  </si>
  <si>
    <t>Uren onderwijstijd</t>
  </si>
  <si>
    <t>Uren zelfstudie (indicatief)</t>
  </si>
  <si>
    <r>
      <rPr>
        <b/>
        <sz val="9"/>
        <color theme="3" tint="-0.249977111117893"/>
        <rFont val="Corbel"/>
        <family val="2"/>
      </rPr>
      <t>Toelichting:</t>
    </r>
    <r>
      <rPr>
        <sz val="9"/>
        <color theme="3" tint="-0.249977111117893"/>
        <rFont val="Corbel"/>
        <family val="2"/>
      </rPr>
      <t xml:space="preserve"> De </t>
    </r>
    <r>
      <rPr>
        <b/>
        <i/>
        <sz val="9"/>
        <color theme="3" tint="-0.249977111117893"/>
        <rFont val="Corbel"/>
        <family val="2"/>
      </rPr>
      <t>uren onderwijstijd</t>
    </r>
    <r>
      <rPr>
        <sz val="9"/>
        <color theme="3" tint="-0.249977111117893"/>
        <rFont val="Corbel"/>
        <family val="2"/>
      </rPr>
      <t xml:space="preserve"> bestaan uit: 1) </t>
    </r>
    <r>
      <rPr>
        <b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én 2) </t>
    </r>
    <r>
      <rPr>
        <b/>
        <sz val="9"/>
        <color theme="3" tint="-0.249977111117893"/>
        <rFont val="Corbel"/>
        <family val="2"/>
      </rPr>
      <t>uren beroepspraktijkvorming (BPV)</t>
    </r>
    <r>
      <rPr>
        <sz val="9"/>
        <color theme="3" tint="-0.249977111117893"/>
        <rFont val="Corbel"/>
        <family val="2"/>
      </rPr>
      <t xml:space="preserve">. 
Bij de </t>
    </r>
    <r>
      <rPr>
        <b/>
        <i/>
        <sz val="9"/>
        <color theme="3" tint="-0.249977111117893"/>
        <rFont val="Corbel"/>
        <family val="2"/>
      </rPr>
      <t>begeleide onderwijsuren</t>
    </r>
    <r>
      <rPr>
        <sz val="9"/>
        <color theme="3" tint="-0.249977111117893"/>
        <rFont val="Corbel"/>
        <family val="2"/>
      </rPr>
      <t xml:space="preserve"> gaat het om door de school aangeboden onderwijs dat wordt verzorgt door een docent. Bij</t>
    </r>
    <r>
      <rPr>
        <i/>
        <sz val="9"/>
        <color theme="3" tint="-0.249977111117893"/>
        <rFont val="Corbel"/>
        <family val="2"/>
      </rPr>
      <t xml:space="preserve"> </t>
    </r>
    <r>
      <rPr>
        <b/>
        <i/>
        <sz val="9"/>
        <color theme="3" tint="-0.249977111117893"/>
        <rFont val="Corbel"/>
        <family val="2"/>
      </rPr>
      <t>uren BPV</t>
    </r>
    <r>
      <rPr>
        <sz val="9"/>
        <color theme="3" tint="-0.249977111117893"/>
        <rFont val="Corbel"/>
        <family val="2"/>
      </rPr>
      <t xml:space="preserve"> gaat het om het leren in de praktijk bij een bedrijf of een instelling. Bij </t>
    </r>
    <r>
      <rPr>
        <b/>
        <i/>
        <sz val="9"/>
        <color theme="3" tint="-0.249977111117893"/>
        <rFont val="Corbel"/>
        <family val="2"/>
      </rPr>
      <t>zelfstudie</t>
    </r>
    <r>
      <rPr>
        <sz val="9"/>
        <color theme="3" tint="-0.249977111117893"/>
        <rFont val="Corbel"/>
        <family val="2"/>
      </rPr>
      <t>gaat het om leeractiviteiten zoals huiswerk.</t>
    </r>
  </si>
  <si>
    <t>Leerjaar 2</t>
  </si>
  <si>
    <t>2024-2025 - 25293TM</t>
  </si>
  <si>
    <t>Periode 5</t>
  </si>
  <si>
    <t>Periode 6</t>
  </si>
  <si>
    <t>Periode 7</t>
  </si>
  <si>
    <t>Periode 8</t>
  </si>
  <si>
    <t>EM2-Bedrijfskunde</t>
  </si>
  <si>
    <t>EM2-Wiskunde</t>
  </si>
  <si>
    <t>EM2-Tekenen-W</t>
  </si>
  <si>
    <t>EM2-Materialen</t>
  </si>
  <si>
    <t>EM2-Ontwerpen-W</t>
  </si>
  <si>
    <t>EM2-Tekenen-SE</t>
  </si>
  <si>
    <t>EM2-Theorie-E</t>
  </si>
  <si>
    <t>EM2-Besturingstechniek</t>
  </si>
  <si>
    <t>EM2-Meet- en regeltechniek</t>
  </si>
  <si>
    <t>EM2-Aandrijftechniek</t>
  </si>
  <si>
    <t>EM2-SmartLab (IoT)</t>
  </si>
  <si>
    <t>EM2-Keuzeproject SWEM</t>
  </si>
  <si>
    <t>EM2-Scrum</t>
  </si>
  <si>
    <t>EM2-BPV</t>
  </si>
  <si>
    <t>EM2-Nederlands</t>
  </si>
  <si>
    <t>Nederlands</t>
  </si>
  <si>
    <t>Rekenen</t>
  </si>
  <si>
    <t>Engels</t>
  </si>
  <si>
    <t>EM2-SLB</t>
  </si>
  <si>
    <t>SLB/Burgerschap</t>
  </si>
  <si>
    <t>EM2-Toetsing</t>
  </si>
  <si>
    <t>Leerjaar 3</t>
  </si>
  <si>
    <t>Periode 9</t>
  </si>
  <si>
    <t>Periode 10</t>
  </si>
  <si>
    <t>Periode 11</t>
  </si>
  <si>
    <t>Periode 12</t>
  </si>
  <si>
    <t>Totaal/
leerjr.</t>
  </si>
  <si>
    <t>EM3-Bedrijfskunde</t>
  </si>
  <si>
    <t>EM3-Wiskunde</t>
  </si>
  <si>
    <t>EM3-Tekenen-W</t>
  </si>
  <si>
    <t>EM3-Materialen</t>
  </si>
  <si>
    <t>EM3-Ontwerpen-W</t>
  </si>
  <si>
    <t>EM3-Tekenen-E</t>
  </si>
  <si>
    <t>EM3-Theorie-E</t>
  </si>
  <si>
    <t>EM3-Besturingstechniek</t>
  </si>
  <si>
    <t>EM3-SmartLab (IoT)</t>
  </si>
  <si>
    <t>EM3-Praktijk montage onderhoud</t>
  </si>
  <si>
    <t>EM3-Project - MKE/AD</t>
  </si>
  <si>
    <t>TM3-K0303 Dig. tech. en prod. voorb.</t>
  </si>
  <si>
    <t>7*</t>
  </si>
  <si>
    <t>8*</t>
  </si>
  <si>
    <t>TM3-BPV</t>
  </si>
  <si>
    <t>EM3-Nederlands</t>
  </si>
  <si>
    <t>EM3-Burgerschap</t>
  </si>
  <si>
    <t>EM3-SLB</t>
  </si>
  <si>
    <t>Totaal/ leerjr.</t>
  </si>
  <si>
    <t>TM3-Proeve van Bekwaamheid</t>
  </si>
  <si>
    <t>100*</t>
  </si>
  <si>
    <t>Toetsing</t>
  </si>
  <si>
    <r>
      <t>EM3-Begeleiding</t>
    </r>
    <r>
      <rPr>
        <b/>
        <sz val="9"/>
        <color rgb="FFFF0000"/>
        <rFont val="Calibri"/>
        <family val="2"/>
        <scheme val="minor"/>
      </rPr>
      <t xml:space="preserve"> (2 studiepunten)</t>
    </r>
  </si>
  <si>
    <t>Proeve van bekwaamheid</t>
  </si>
  <si>
    <t>Niveau</t>
  </si>
  <si>
    <t>Leerweg</t>
  </si>
  <si>
    <t>lesweken</t>
  </si>
  <si>
    <t>bufferweken</t>
  </si>
  <si>
    <t>studieduur</t>
  </si>
  <si>
    <t>Onderwijsvorm</t>
  </si>
  <si>
    <t>Entree</t>
  </si>
  <si>
    <t>2014-2015</t>
  </si>
  <si>
    <t>1 jaar</t>
  </si>
  <si>
    <t>Les</t>
  </si>
  <si>
    <t>BBL</t>
  </si>
  <si>
    <t>2015-2016</t>
  </si>
  <si>
    <t>2 jaar</t>
  </si>
  <si>
    <t>2016-2017</t>
  </si>
  <si>
    <t>Praktijk</t>
  </si>
  <si>
    <t>4 jaar</t>
  </si>
  <si>
    <t>Zelfstudie</t>
  </si>
  <si>
    <t>n2</t>
  </si>
  <si>
    <t>n3</t>
  </si>
  <si>
    <t>n4</t>
  </si>
  <si>
    <t>Studieduur</t>
  </si>
  <si>
    <t xml:space="preserve">Begeleid eerste jaar </t>
  </si>
  <si>
    <t>Onderwijstijd totaal</t>
  </si>
  <si>
    <t>Studieduur  BOL</t>
  </si>
  <si>
    <t>Studieduur BOL</t>
  </si>
  <si>
    <t>Studeduur BOL</t>
  </si>
  <si>
    <t>Begeleid eerste jaar</t>
  </si>
  <si>
    <t>BOL+studieduur</t>
  </si>
  <si>
    <t>leerjaar 1</t>
  </si>
  <si>
    <t>Leerjaar 4</t>
  </si>
  <si>
    <t>bpv</t>
  </si>
  <si>
    <t>L&amp;B</t>
  </si>
  <si>
    <t xml:space="preserve">BPV weken </t>
  </si>
  <si>
    <t>BOT</t>
  </si>
  <si>
    <t>BOT/BPV</t>
  </si>
  <si>
    <t>GNT-versie 240214</t>
  </si>
  <si>
    <t>2024-2025</t>
  </si>
  <si>
    <t>2025-2026 - 25293TM</t>
  </si>
  <si>
    <t>Keuzedeel passend bij 25893</t>
  </si>
  <si>
    <t>2026-2027 - 25893TM examenjaar</t>
  </si>
  <si>
    <t>EM3-K1349 als extra keuzedeel</t>
  </si>
  <si>
    <t>Studiepunten 240214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</si>
</sst>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orbe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0"/>
      <name val="Wingdings 2"/>
      <family val="1"/>
      <charset val="2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3" tint="-0.249977111117893"/>
      <name val="Corbel"/>
      <family val="2"/>
    </font>
    <font>
      <b/>
      <sz val="9"/>
      <color theme="3" tint="-0.249977111117893"/>
      <name val="Corbel"/>
      <family val="2"/>
    </font>
    <font>
      <i/>
      <sz val="9"/>
      <color theme="3" tint="-0.249977111117893"/>
      <name val="Corbel"/>
      <family val="2"/>
    </font>
    <font>
      <b/>
      <i/>
      <sz val="9"/>
      <color theme="3" tint="-0.249977111117893"/>
      <name val="Corbel"/>
      <family val="2"/>
    </font>
    <font>
      <sz val="9.5"/>
      <name val="Calibri"/>
      <family val="2"/>
      <scheme val="minor"/>
    </font>
    <font>
      <b/>
      <sz val="9"/>
      <name val="Wingdings 2"/>
      <family val="1"/>
      <charset val="2"/>
    </font>
    <font>
      <sz val="9"/>
      <color theme="8" tint="-0.499984740745262"/>
      <name val="Calibri"/>
      <family val="2"/>
      <scheme val="minor"/>
    </font>
    <font>
      <sz val="9.5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9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b/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3E7F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2F3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 style="medium">
        <color rgb="FF00A997"/>
      </left>
      <right/>
      <top style="medium">
        <color rgb="FF00A997"/>
      </top>
      <bottom/>
      <diagonal/>
    </border>
    <border>
      <left/>
      <right/>
      <top style="medium">
        <color rgb="FF00A997"/>
      </top>
      <bottom/>
      <diagonal/>
    </border>
    <border>
      <left/>
      <right style="medium">
        <color rgb="FF00A997"/>
      </right>
      <top style="medium">
        <color rgb="FF00A997"/>
      </top>
      <bottom/>
      <diagonal/>
    </border>
    <border>
      <left style="medium">
        <color rgb="FF00A997"/>
      </left>
      <right/>
      <top/>
      <bottom/>
      <diagonal/>
    </border>
    <border>
      <left/>
      <right style="medium">
        <color rgb="FF00A997"/>
      </right>
      <top/>
      <bottom/>
      <diagonal/>
    </border>
    <border>
      <left style="medium">
        <color rgb="FF00A997"/>
      </left>
      <right/>
      <top/>
      <bottom style="medium">
        <color rgb="FF00A997"/>
      </bottom>
      <diagonal/>
    </border>
    <border>
      <left/>
      <right/>
      <top/>
      <bottom style="medium">
        <color rgb="FF00A997"/>
      </bottom>
      <diagonal/>
    </border>
    <border>
      <left/>
      <right style="medium">
        <color rgb="FF00A997"/>
      </right>
      <top/>
      <bottom style="medium">
        <color rgb="FF00A997"/>
      </bottom>
      <diagonal/>
    </border>
    <border>
      <left style="thin">
        <color rgb="FFC3E7F5"/>
      </left>
      <right style="thin">
        <color rgb="FFC3E7F5"/>
      </right>
      <top style="thin">
        <color rgb="FFC3E7F5"/>
      </top>
      <bottom style="thin">
        <color rgb="FFC3E7F5"/>
      </bottom>
      <diagonal/>
    </border>
    <border>
      <left/>
      <right/>
      <top/>
      <bottom style="thin">
        <color rgb="FFC3E7F5"/>
      </bottom>
      <diagonal/>
    </border>
    <border>
      <left/>
      <right/>
      <top style="thin">
        <color rgb="FFC3E7F5"/>
      </top>
      <bottom/>
      <diagonal/>
    </border>
    <border>
      <left/>
      <right/>
      <top style="thin">
        <color rgb="FFC3E7F5"/>
      </top>
      <bottom style="thin">
        <color rgb="FFC3E7F5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/>
      <top style="thin">
        <color rgb="FF00A997"/>
      </top>
      <bottom style="thin">
        <color rgb="FF00A997"/>
      </bottom>
      <diagonal/>
    </border>
    <border>
      <left/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thin">
        <color rgb="FF00A997"/>
      </bottom>
      <diagonal/>
    </border>
    <border>
      <left style="medium">
        <color rgb="FF00A997"/>
      </left>
      <right style="medium">
        <color rgb="FF00A997"/>
      </right>
      <top style="medium">
        <color rgb="FF00A997"/>
      </top>
      <bottom/>
      <diagonal/>
    </border>
    <border>
      <left style="thin">
        <color rgb="FF00A997"/>
      </left>
      <right style="medium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medium">
        <color rgb="FF00A997"/>
      </right>
      <top style="thin">
        <color rgb="FF00A997"/>
      </top>
      <bottom style="medium">
        <color rgb="FF00A997"/>
      </bottom>
      <diagonal/>
    </border>
    <border>
      <left style="medium">
        <color rgb="FF00A997"/>
      </left>
      <right style="medium">
        <color rgb="FF00A997"/>
      </right>
      <top/>
      <bottom/>
      <diagonal/>
    </border>
    <border>
      <left style="medium">
        <color rgb="FF00A997"/>
      </left>
      <right style="medium">
        <color rgb="FF00A997"/>
      </right>
      <top/>
      <bottom style="medium">
        <color rgb="FF00A997"/>
      </bottom>
      <diagonal/>
    </border>
    <border>
      <left style="medium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medium">
        <color rgb="FF00A997"/>
      </top>
      <bottom style="thin">
        <color rgb="FF00A997"/>
      </bottom>
      <diagonal/>
    </border>
    <border>
      <left style="medium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 style="medium">
        <color rgb="FF00A997"/>
      </bottom>
      <diagonal/>
    </border>
    <border>
      <left/>
      <right/>
      <top style="thin">
        <color rgb="FF00A997"/>
      </top>
      <bottom style="thin">
        <color rgb="FF00A997"/>
      </bottom>
      <diagonal/>
    </border>
    <border>
      <left style="thin">
        <color rgb="FF00A997"/>
      </left>
      <right style="thin">
        <color rgb="FF00A997"/>
      </right>
      <top style="thin">
        <color rgb="FF00A997"/>
      </top>
      <bottom/>
      <diagonal/>
    </border>
    <border>
      <left style="thin">
        <color rgb="FF00A997"/>
      </left>
      <right style="thin">
        <color rgb="FF00A997"/>
      </right>
      <top/>
      <bottom/>
      <diagonal/>
    </border>
    <border>
      <left style="thin">
        <color rgb="FF00A997"/>
      </left>
      <right style="thin">
        <color rgb="FF00A997"/>
      </right>
      <top style="double">
        <color rgb="FF00A997"/>
      </top>
      <bottom style="thin">
        <color rgb="FF00A997"/>
      </bottom>
      <diagonal/>
    </border>
    <border>
      <left style="thin">
        <color rgb="FF00A997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rgb="FF00A997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medium">
        <color theme="1" tint="0.499984740745262"/>
      </top>
      <bottom/>
      <diagonal/>
    </border>
    <border>
      <left style="medium">
        <color theme="1" tint="0.499984740745262"/>
      </left>
      <right/>
      <top style="thin">
        <color theme="1" tint="0.499984740745262"/>
      </top>
      <bottom/>
      <diagonal/>
    </border>
    <border>
      <left style="medium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/>
      <diagonal/>
    </border>
    <border>
      <left/>
      <right style="thin">
        <color theme="1" tint="0.499984740745262"/>
      </right>
      <top style="double">
        <color theme="1" tint="0.499984740745262"/>
      </top>
      <bottom/>
      <diagonal/>
    </border>
    <border>
      <left style="thin">
        <color theme="1" tint="0.499984740745262"/>
      </left>
      <right/>
      <top style="double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medium">
        <color theme="1" tint="0.499984740745262"/>
      </left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1" tint="0.499984740745262"/>
      </bottom>
      <diagonal/>
    </border>
    <border>
      <left/>
      <right style="thin">
        <color theme="1" tint="0.499984740745262"/>
      </right>
      <top/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double">
        <color theme="0" tint="-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double">
        <color theme="0" tint="-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double">
        <color theme="0" tint="-0.499984740745262"/>
      </bottom>
      <diagonal/>
    </border>
    <border>
      <left style="thin">
        <color rgb="FF00A997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 style="thin">
        <color rgb="FF00A997"/>
      </right>
      <top/>
      <bottom style="double">
        <color theme="0" tint="-0.499984740745262"/>
      </bottom>
      <diagonal/>
    </border>
    <border>
      <left style="thin">
        <color rgb="FF00A997"/>
      </left>
      <right/>
      <top/>
      <bottom style="double">
        <color theme="0" tint="-0.499984740745262"/>
      </bottom>
      <diagonal/>
    </border>
    <border>
      <left style="medium">
        <color theme="1" tint="0.499984740745262"/>
      </left>
      <right style="thin">
        <color rgb="FF00A997"/>
      </right>
      <top/>
      <bottom style="double">
        <color theme="0" tint="-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double">
        <color theme="0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double">
        <color theme="0" tint="-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0" tint="-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thin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double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double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5" tint="0.79998168889431442"/>
      </left>
      <right style="thin">
        <color theme="5" tint="0.79998168889431442"/>
      </right>
      <top style="thin">
        <color theme="5" tint="0.79998168889431442"/>
      </top>
      <bottom style="thin">
        <color theme="5" tint="0.7999816888943144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/>
      <right style="medium">
        <color theme="1" tint="0.499984740745262"/>
      </right>
      <top style="double">
        <color theme="1" tint="0.499984740745262"/>
      </top>
      <bottom/>
      <diagonal/>
    </border>
  </borders>
  <cellStyleXfs count="1">
    <xf numFmtId="0" fontId="0" fillId="0" borderId="0"/>
  </cellStyleXfs>
  <cellXfs count="483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7" xfId="0" applyFill="1" applyBorder="1"/>
    <xf numFmtId="0" fontId="0" fillId="3" borderId="8" xfId="0" applyFill="1" applyBorder="1"/>
    <xf numFmtId="0" fontId="4" fillId="3" borderId="0" xfId="0" applyFont="1" applyFill="1"/>
    <xf numFmtId="0" fontId="1" fillId="2" borderId="9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2" borderId="9" xfId="0" applyFont="1" applyFill="1" applyBorder="1" applyAlignment="1" applyProtection="1">
      <alignment horizontal="left" vertical="center"/>
      <protection locked="0"/>
    </xf>
    <xf numFmtId="1" fontId="1" fillId="2" borderId="9" xfId="0" applyNumberFormat="1" applyFont="1" applyFill="1" applyBorder="1" applyAlignment="1" applyProtection="1">
      <alignment horizontal="left" vertical="center"/>
      <protection locked="0"/>
    </xf>
    <xf numFmtId="1" fontId="5" fillId="4" borderId="10" xfId="0" applyNumberFormat="1" applyFont="1" applyFill="1" applyBorder="1" applyAlignment="1">
      <alignment horizontal="left"/>
    </xf>
    <xf numFmtId="0" fontId="5" fillId="4" borderId="11" xfId="0" applyFont="1" applyFill="1" applyBorder="1" applyAlignment="1">
      <alignment horizontal="left"/>
    </xf>
    <xf numFmtId="0" fontId="1" fillId="4" borderId="10" xfId="0" applyFont="1" applyFill="1" applyBorder="1" applyAlignment="1">
      <alignment horizontal="left"/>
    </xf>
    <xf numFmtId="0" fontId="1" fillId="4" borderId="11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textRotation="90"/>
    </xf>
    <xf numFmtId="0" fontId="9" fillId="0" borderId="0" xfId="0" applyFont="1"/>
    <xf numFmtId="0" fontId="11" fillId="0" borderId="0" xfId="0" applyFont="1"/>
    <xf numFmtId="0" fontId="9" fillId="0" borderId="0" xfId="0" applyFont="1" applyProtection="1">
      <protection hidden="1"/>
    </xf>
    <xf numFmtId="0" fontId="9" fillId="5" borderId="14" xfId="0" applyFont="1" applyFill="1" applyBorder="1" applyProtection="1">
      <protection hidden="1"/>
    </xf>
    <xf numFmtId="0" fontId="9" fillId="5" borderId="13" xfId="0" applyFont="1" applyFill="1" applyBorder="1" applyProtection="1">
      <protection hidden="1"/>
    </xf>
    <xf numFmtId="0" fontId="9" fillId="6" borderId="14" xfId="0" applyFont="1" applyFill="1" applyBorder="1" applyAlignment="1" applyProtection="1">
      <alignment horizontal="left"/>
      <protection hidden="1"/>
    </xf>
    <xf numFmtId="0" fontId="9" fillId="6" borderId="13" xfId="0" applyFont="1" applyFill="1" applyBorder="1" applyProtection="1">
      <protection hidden="1"/>
    </xf>
    <xf numFmtId="0" fontId="9" fillId="6" borderId="13" xfId="0" applyFont="1" applyFill="1" applyBorder="1" applyAlignment="1" applyProtection="1">
      <alignment horizontal="left"/>
      <protection hidden="1"/>
    </xf>
    <xf numFmtId="0" fontId="10" fillId="0" borderId="18" xfId="0" applyFont="1" applyBorder="1" applyProtection="1">
      <protection hidden="1"/>
    </xf>
    <xf numFmtId="0" fontId="9" fillId="0" borderId="18" xfId="0" applyFont="1" applyBorder="1" applyProtection="1">
      <protection hidden="1"/>
    </xf>
    <xf numFmtId="0" fontId="10" fillId="0" borderId="21" xfId="0" applyFont="1" applyBorder="1" applyProtection="1">
      <protection hidden="1"/>
    </xf>
    <xf numFmtId="0" fontId="9" fillId="0" borderId="21" xfId="0" applyFont="1" applyBorder="1" applyProtection="1">
      <protection hidden="1"/>
    </xf>
    <xf numFmtId="0" fontId="9" fillId="0" borderId="22" xfId="0" applyFont="1" applyBorder="1" applyProtection="1">
      <protection hidden="1"/>
    </xf>
    <xf numFmtId="0" fontId="10" fillId="0" borderId="23" xfId="0" applyFont="1" applyBorder="1" applyProtection="1">
      <protection hidden="1"/>
    </xf>
    <xf numFmtId="0" fontId="10" fillId="0" borderId="24" xfId="0" applyFont="1" applyBorder="1" applyProtection="1">
      <protection hidden="1"/>
    </xf>
    <xf numFmtId="0" fontId="10" fillId="0" borderId="19" xfId="0" applyFont="1" applyBorder="1" applyProtection="1">
      <protection hidden="1"/>
    </xf>
    <xf numFmtId="0" fontId="9" fillId="0" borderId="19" xfId="0" applyFont="1" applyBorder="1" applyProtection="1">
      <protection hidden="1"/>
    </xf>
    <xf numFmtId="0" fontId="10" fillId="0" borderId="16" xfId="0" applyFont="1" applyBorder="1" applyProtection="1">
      <protection hidden="1"/>
    </xf>
    <xf numFmtId="0" fontId="9" fillId="0" borderId="13" xfId="0" applyFont="1" applyBorder="1" applyProtection="1">
      <protection hidden="1"/>
    </xf>
    <xf numFmtId="0" fontId="9" fillId="0" borderId="17" xfId="0" applyFont="1" applyBorder="1" applyProtection="1">
      <protection hidden="1"/>
    </xf>
    <xf numFmtId="0" fontId="10" fillId="0" borderId="25" xfId="0" applyFont="1" applyBorder="1" applyProtection="1">
      <protection hidden="1"/>
    </xf>
    <xf numFmtId="0" fontId="9" fillId="0" borderId="26" xfId="0" applyFont="1" applyBorder="1" applyProtection="1">
      <protection hidden="1"/>
    </xf>
    <xf numFmtId="0" fontId="9" fillId="0" borderId="20" xfId="0" applyFont="1" applyBorder="1" applyProtection="1">
      <protection hidden="1"/>
    </xf>
    <xf numFmtId="0" fontId="9" fillId="0" borderId="29" xfId="0" applyFont="1" applyBorder="1" applyProtection="1">
      <protection hidden="1"/>
    </xf>
    <xf numFmtId="0" fontId="9" fillId="0" borderId="14" xfId="0" applyFont="1" applyBorder="1" applyProtection="1">
      <protection hidden="1"/>
    </xf>
    <xf numFmtId="0" fontId="9" fillId="4" borderId="15" xfId="0" applyFont="1" applyFill="1" applyBorder="1" applyProtection="1">
      <protection hidden="1"/>
    </xf>
    <xf numFmtId="1" fontId="9" fillId="0" borderId="13" xfId="0" applyNumberFormat="1" applyFont="1" applyBorder="1" applyProtection="1">
      <protection hidden="1"/>
    </xf>
    <xf numFmtId="0" fontId="12" fillId="0" borderId="0" xfId="0" applyFont="1"/>
    <xf numFmtId="1" fontId="9" fillId="0" borderId="13" xfId="0" applyNumberFormat="1" applyFont="1" applyBorder="1"/>
    <xf numFmtId="1" fontId="9" fillId="0" borderId="13" xfId="0" applyNumberFormat="1" applyFont="1" applyBorder="1" applyAlignment="1" applyProtection="1">
      <alignment horizontal="left"/>
      <protection hidden="1"/>
    </xf>
    <xf numFmtId="0" fontId="9" fillId="0" borderId="28" xfId="0" applyFont="1" applyBorder="1" applyProtection="1">
      <protection hidden="1"/>
    </xf>
    <xf numFmtId="1" fontId="9" fillId="0" borderId="28" xfId="0" applyNumberFormat="1" applyFont="1" applyBorder="1" applyProtection="1">
      <protection hidden="1"/>
    </xf>
    <xf numFmtId="1" fontId="9" fillId="0" borderId="28" xfId="0" applyNumberFormat="1" applyFont="1" applyBorder="1" applyAlignment="1" applyProtection="1">
      <alignment horizontal="left"/>
      <protection hidden="1"/>
    </xf>
    <xf numFmtId="1" fontId="9" fillId="0" borderId="28" xfId="0" applyNumberFormat="1" applyFont="1" applyBorder="1"/>
    <xf numFmtId="0" fontId="9" fillId="0" borderId="30" xfId="0" applyFont="1" applyBorder="1" applyAlignment="1" applyProtection="1">
      <alignment horizontal="right"/>
      <protection hidden="1"/>
    </xf>
    <xf numFmtId="1" fontId="9" fillId="0" borderId="30" xfId="0" applyNumberFormat="1" applyFont="1" applyBorder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 applyProtection="1">
      <alignment vertical="center" textRotation="90"/>
      <protection locked="0"/>
    </xf>
    <xf numFmtId="0" fontId="0" fillId="0" borderId="0" xfId="0" applyAlignment="1" applyProtection="1">
      <alignment vertical="center"/>
      <protection locked="0"/>
    </xf>
    <xf numFmtId="0" fontId="9" fillId="0" borderId="31" xfId="0" applyFont="1" applyBorder="1" applyProtection="1">
      <protection hidden="1"/>
    </xf>
    <xf numFmtId="0" fontId="9" fillId="6" borderId="15" xfId="0" applyFont="1" applyFill="1" applyBorder="1" applyProtection="1">
      <protection hidden="1"/>
    </xf>
    <xf numFmtId="0" fontId="8" fillId="0" borderId="56" xfId="0" applyFont="1" applyBorder="1" applyAlignment="1">
      <alignment horizontal="center" textRotation="9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7" borderId="32" xfId="0" applyFont="1" applyFill="1" applyBorder="1" applyAlignment="1">
      <alignment horizontal="left" wrapText="1"/>
    </xf>
    <xf numFmtId="0" fontId="15" fillId="0" borderId="35" xfId="0" applyFont="1" applyBorder="1" applyAlignment="1" applyProtection="1">
      <alignment vertical="center" wrapText="1"/>
      <protection locked="0"/>
    </xf>
    <xf numFmtId="1" fontId="5" fillId="8" borderId="41" xfId="0" applyNumberFormat="1" applyFont="1" applyFill="1" applyBorder="1" applyAlignment="1">
      <alignment horizontal="right" vertical="center" wrapText="1"/>
    </xf>
    <xf numFmtId="0" fontId="15" fillId="0" borderId="36" xfId="0" applyFont="1" applyBorder="1" applyAlignment="1" applyProtection="1">
      <alignment vertical="center" wrapText="1"/>
      <protection locked="0"/>
    </xf>
    <xf numFmtId="1" fontId="5" fillId="8" borderId="42" xfId="0" applyNumberFormat="1" applyFont="1" applyFill="1" applyBorder="1" applyAlignment="1">
      <alignment horizontal="right" vertical="center" wrapText="1"/>
    </xf>
    <xf numFmtId="0" fontId="15" fillId="0" borderId="37" xfId="0" applyFont="1" applyBorder="1" applyAlignment="1" applyProtection="1">
      <alignment vertical="center" wrapText="1"/>
      <protection locked="0"/>
    </xf>
    <xf numFmtId="1" fontId="5" fillId="8" borderId="43" xfId="0" applyNumberFormat="1" applyFont="1" applyFill="1" applyBorder="1" applyAlignment="1">
      <alignment horizontal="right" vertical="center" wrapText="1"/>
    </xf>
    <xf numFmtId="1" fontId="5" fillId="8" borderId="54" xfId="0" applyNumberFormat="1" applyFont="1" applyFill="1" applyBorder="1" applyAlignment="1">
      <alignment horizontal="right" vertical="center" wrapText="1"/>
    </xf>
    <xf numFmtId="0" fontId="15" fillId="0" borderId="47" xfId="0" applyFont="1" applyBorder="1" applyAlignment="1" applyProtection="1">
      <alignment vertical="center" wrapText="1"/>
      <protection locked="0"/>
    </xf>
    <xf numFmtId="1" fontId="5" fillId="8" borderId="55" xfId="0" applyNumberFormat="1" applyFont="1" applyFill="1" applyBorder="1" applyAlignment="1">
      <alignment horizontal="right" vertical="center" wrapText="1"/>
    </xf>
    <xf numFmtId="0" fontId="15" fillId="0" borderId="48" xfId="0" applyFont="1" applyBorder="1" applyAlignment="1" applyProtection="1">
      <alignment vertical="center" wrapText="1"/>
      <protection locked="0"/>
    </xf>
    <xf numFmtId="0" fontId="15" fillId="0" borderId="49" xfId="0" applyFont="1" applyBorder="1" applyAlignment="1" applyProtection="1">
      <alignment vertical="center" wrapText="1"/>
      <protection locked="0"/>
    </xf>
    <xf numFmtId="0" fontId="15" fillId="0" borderId="60" xfId="0" applyFont="1" applyBorder="1" applyAlignment="1" applyProtection="1">
      <alignment vertical="center" wrapText="1"/>
      <protection locked="0"/>
    </xf>
    <xf numFmtId="1" fontId="5" fillId="8" borderId="44" xfId="0" applyNumberFormat="1" applyFont="1" applyFill="1" applyBorder="1" applyAlignment="1">
      <alignment horizontal="right" vertical="center" wrapText="1"/>
    </xf>
    <xf numFmtId="0" fontId="3" fillId="0" borderId="59" xfId="0" applyFont="1" applyBorder="1" applyAlignment="1">
      <alignment vertical="center"/>
    </xf>
    <xf numFmtId="164" fontId="3" fillId="8" borderId="58" xfId="0" applyNumberFormat="1" applyFont="1" applyFill="1" applyBorder="1" applyAlignment="1">
      <alignment horizontal="right" vertical="center"/>
    </xf>
    <xf numFmtId="0" fontId="17" fillId="0" borderId="0" xfId="0" applyFont="1" applyAlignment="1" applyProtection="1">
      <alignment vertical="center"/>
      <protection locked="0"/>
    </xf>
    <xf numFmtId="1" fontId="5" fillId="0" borderId="0" xfId="0" applyNumberFormat="1" applyFont="1" applyAlignment="1" applyProtection="1">
      <alignment horizontal="center" vertical="center"/>
      <protection locked="0"/>
    </xf>
    <xf numFmtId="1" fontId="5" fillId="0" borderId="0" xfId="0" applyNumberFormat="1" applyFont="1" applyAlignment="1" applyProtection="1">
      <alignment horizontal="right" vertical="center"/>
      <protection locked="0"/>
    </xf>
    <xf numFmtId="0" fontId="17" fillId="0" borderId="0" xfId="0" applyFont="1"/>
    <xf numFmtId="0" fontId="3" fillId="7" borderId="32" xfId="0" applyFont="1" applyFill="1" applyBorder="1" applyAlignment="1">
      <alignment horizontal="left" vertical="center" wrapText="1"/>
    </xf>
    <xf numFmtId="0" fontId="5" fillId="7" borderId="32" xfId="0" applyFont="1" applyFill="1" applyBorder="1" applyAlignment="1">
      <alignment horizontal="right" vertical="center" wrapText="1"/>
    </xf>
    <xf numFmtId="0" fontId="15" fillId="0" borderId="73" xfId="0" applyFont="1" applyBorder="1" applyAlignment="1" applyProtection="1">
      <alignment wrapText="1"/>
      <protection locked="0"/>
    </xf>
    <xf numFmtId="164" fontId="5" fillId="8" borderId="73" xfId="0" applyNumberFormat="1" applyFont="1" applyFill="1" applyBorder="1" applyAlignment="1">
      <alignment horizontal="right"/>
    </xf>
    <xf numFmtId="0" fontId="15" fillId="0" borderId="42" xfId="0" applyFont="1" applyBorder="1" applyAlignment="1" applyProtection="1">
      <alignment wrapText="1"/>
      <protection locked="0"/>
    </xf>
    <xf numFmtId="164" fontId="5" fillId="8" borderId="42" xfId="0" applyNumberFormat="1" applyFont="1" applyFill="1" applyBorder="1" applyAlignment="1">
      <alignment horizontal="right"/>
    </xf>
    <xf numFmtId="0" fontId="15" fillId="0" borderId="74" xfId="0" applyFont="1" applyBorder="1" applyAlignment="1" applyProtection="1">
      <alignment wrapText="1"/>
      <protection locked="0"/>
    </xf>
    <xf numFmtId="164" fontId="5" fillId="8" borderId="74" xfId="0" applyNumberFormat="1" applyFont="1" applyFill="1" applyBorder="1" applyAlignment="1">
      <alignment horizontal="right"/>
    </xf>
    <xf numFmtId="0" fontId="3" fillId="0" borderId="32" xfId="0" applyFont="1" applyBorder="1"/>
    <xf numFmtId="164" fontId="3" fillId="8" borderId="32" xfId="0" applyNumberFormat="1" applyFont="1" applyFill="1" applyBorder="1" applyAlignment="1">
      <alignment horizontal="right"/>
    </xf>
    <xf numFmtId="0" fontId="17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8" fillId="0" borderId="99" xfId="0" applyFont="1" applyBorder="1" applyAlignment="1">
      <alignment horizontal="center" textRotation="90"/>
    </xf>
    <xf numFmtId="0" fontId="5" fillId="7" borderId="67" xfId="0" applyFont="1" applyFill="1" applyBorder="1" applyAlignment="1">
      <alignment horizontal="center" vertical="center"/>
    </xf>
    <xf numFmtId="164" fontId="5" fillId="8" borderId="113" xfId="0" applyNumberFormat="1" applyFont="1" applyFill="1" applyBorder="1" applyAlignment="1">
      <alignment horizontal="center" vertical="center"/>
    </xf>
    <xf numFmtId="164" fontId="5" fillId="8" borderId="107" xfId="0" applyNumberFormat="1" applyFont="1" applyFill="1" applyBorder="1" applyAlignment="1">
      <alignment horizontal="center" vertical="center"/>
    </xf>
    <xf numFmtId="164" fontId="5" fillId="8" borderId="114" xfId="0" applyNumberFormat="1" applyFont="1" applyFill="1" applyBorder="1" applyAlignment="1">
      <alignment horizontal="center" vertical="center"/>
    </xf>
    <xf numFmtId="164" fontId="5" fillId="8" borderId="108" xfId="0" applyNumberFormat="1" applyFont="1" applyFill="1" applyBorder="1" applyAlignment="1">
      <alignment horizontal="center" vertical="center"/>
    </xf>
    <xf numFmtId="164" fontId="5" fillId="8" borderId="5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3" fillId="0" borderId="80" xfId="0" applyFont="1" applyBorder="1" applyAlignment="1">
      <alignment horizontal="left" wrapText="1"/>
    </xf>
    <xf numFmtId="0" fontId="5" fillId="0" borderId="32" xfId="0" applyFont="1" applyBorder="1" applyAlignment="1">
      <alignment horizontal="right" wrapText="1"/>
    </xf>
    <xf numFmtId="0" fontId="15" fillId="0" borderId="85" xfId="0" applyFont="1" applyBorder="1" applyAlignment="1" applyProtection="1">
      <alignment vertical="center" wrapText="1"/>
      <protection locked="0"/>
    </xf>
    <xf numFmtId="0" fontId="15" fillId="0" borderId="86" xfId="0" applyFont="1" applyBorder="1" applyAlignment="1" applyProtection="1">
      <alignment vertical="center" wrapText="1"/>
      <protection locked="0"/>
    </xf>
    <xf numFmtId="0" fontId="15" fillId="0" borderId="93" xfId="0" applyFont="1" applyBorder="1" applyAlignment="1" applyProtection="1">
      <alignment vertical="center" wrapText="1"/>
      <protection locked="0"/>
    </xf>
    <xf numFmtId="0" fontId="15" fillId="0" borderId="100" xfId="0" applyFont="1" applyBorder="1" applyAlignment="1" applyProtection="1">
      <alignment vertical="center" wrapText="1"/>
      <protection locked="0"/>
    </xf>
    <xf numFmtId="0" fontId="15" fillId="0" borderId="101" xfId="0" applyFont="1" applyBorder="1" applyAlignment="1" applyProtection="1">
      <alignment vertical="center" wrapText="1"/>
      <protection locked="0"/>
    </xf>
    <xf numFmtId="0" fontId="15" fillId="0" borderId="81" xfId="0" applyFont="1" applyBorder="1" applyAlignment="1" applyProtection="1">
      <alignment vertical="center" wrapText="1"/>
      <protection locked="0"/>
    </xf>
    <xf numFmtId="164" fontId="16" fillId="0" borderId="0" xfId="0" applyNumberFormat="1" applyFont="1" applyProtection="1">
      <protection locked="0"/>
    </xf>
    <xf numFmtId="1" fontId="5" fillId="8" borderId="74" xfId="0" applyNumberFormat="1" applyFont="1" applyFill="1" applyBorder="1" applyAlignment="1">
      <alignment horizontal="right" vertical="center" wrapText="1"/>
    </xf>
    <xf numFmtId="1" fontId="5" fillId="8" borderId="106" xfId="0" applyNumberFormat="1" applyFont="1" applyFill="1" applyBorder="1" applyAlignment="1">
      <alignment horizontal="right" vertical="center" wrapText="1"/>
    </xf>
    <xf numFmtId="164" fontId="5" fillId="8" borderId="109" xfId="0" applyNumberFormat="1" applyFont="1" applyFill="1" applyBorder="1" applyAlignment="1">
      <alignment horizontal="center" vertical="center"/>
    </xf>
    <xf numFmtId="164" fontId="5" fillId="8" borderId="110" xfId="0" applyNumberFormat="1" applyFont="1" applyFill="1" applyBorder="1" applyAlignment="1">
      <alignment horizontal="center" vertical="center"/>
    </xf>
    <xf numFmtId="164" fontId="5" fillId="8" borderId="41" xfId="0" applyNumberFormat="1" applyFont="1" applyFill="1" applyBorder="1"/>
    <xf numFmtId="164" fontId="5" fillId="8" borderId="42" xfId="0" applyNumberFormat="1" applyFont="1" applyFill="1" applyBorder="1"/>
    <xf numFmtId="164" fontId="5" fillId="8" borderId="79" xfId="0" applyNumberFormat="1" applyFont="1" applyFill="1" applyBorder="1"/>
    <xf numFmtId="0" fontId="5" fillId="7" borderId="66" xfId="0" applyFont="1" applyFill="1" applyBorder="1" applyAlignment="1">
      <alignment horizontal="center" vertical="center" wrapText="1"/>
    </xf>
    <xf numFmtId="0" fontId="18" fillId="0" borderId="111" xfId="0" applyFont="1" applyBorder="1" applyAlignment="1">
      <alignment horizontal="center" textRotation="90"/>
    </xf>
    <xf numFmtId="0" fontId="16" fillId="0" borderId="0" xfId="0" applyFont="1" applyAlignment="1">
      <alignment vertical="center" textRotation="90"/>
    </xf>
    <xf numFmtId="0" fontId="16" fillId="0" borderId="0" xfId="0" applyFont="1" applyAlignment="1" applyProtection="1">
      <alignment vertical="center" textRotation="90"/>
      <protection locked="0"/>
    </xf>
    <xf numFmtId="0" fontId="16" fillId="0" borderId="0" xfId="0" applyFont="1" applyAlignment="1">
      <alignment textRotation="90"/>
    </xf>
    <xf numFmtId="0" fontId="16" fillId="0" borderId="0" xfId="0" applyFont="1" applyProtection="1">
      <protection locked="0"/>
    </xf>
    <xf numFmtId="0" fontId="5" fillId="0" borderId="82" xfId="0" applyFont="1" applyBorder="1" applyAlignment="1">
      <alignment horizontal="right" vertical="center" wrapText="1"/>
    </xf>
    <xf numFmtId="164" fontId="3" fillId="8" borderId="99" xfId="0" applyNumberFormat="1" applyFont="1" applyFill="1" applyBorder="1"/>
    <xf numFmtId="0" fontId="3" fillId="7" borderId="82" xfId="0" applyFont="1" applyFill="1" applyBorder="1" applyAlignment="1">
      <alignment horizontal="left" wrapText="1"/>
    </xf>
    <xf numFmtId="0" fontId="5" fillId="7" borderId="82" xfId="0" applyFont="1" applyFill="1" applyBorder="1" applyAlignment="1">
      <alignment horizontal="center" vertical="center" wrapText="1"/>
    </xf>
    <xf numFmtId="0" fontId="5" fillId="7" borderId="82" xfId="0" applyFont="1" applyFill="1" applyBorder="1" applyAlignment="1">
      <alignment horizontal="center" vertical="center"/>
    </xf>
    <xf numFmtId="0" fontId="5" fillId="7" borderId="82" xfId="0" applyFont="1" applyFill="1" applyBorder="1" applyAlignment="1">
      <alignment horizontal="right" wrapText="1"/>
    </xf>
    <xf numFmtId="0" fontId="5" fillId="0" borderId="32" xfId="0" applyFont="1" applyBorder="1" applyAlignment="1">
      <alignment horizontal="right" vertical="center"/>
    </xf>
    <xf numFmtId="0" fontId="15" fillId="0" borderId="105" xfId="0" applyFont="1" applyBorder="1" applyAlignment="1" applyProtection="1">
      <alignment horizontal="left" vertical="center" wrapText="1"/>
      <protection locked="0"/>
    </xf>
    <xf numFmtId="0" fontId="17" fillId="0" borderId="115" xfId="0" applyFont="1" applyBorder="1" applyAlignment="1">
      <alignment vertical="center"/>
    </xf>
    <xf numFmtId="0" fontId="15" fillId="0" borderId="87" xfId="0" applyFont="1" applyBorder="1" applyAlignment="1" applyProtection="1">
      <alignment vertical="center" wrapText="1"/>
      <protection locked="0"/>
    </xf>
    <xf numFmtId="0" fontId="15" fillId="0" borderId="86" xfId="0" applyFont="1" applyBorder="1" applyAlignment="1" applyProtection="1">
      <alignment horizontal="left" vertical="center" wrapText="1"/>
      <protection locked="0"/>
    </xf>
    <xf numFmtId="0" fontId="3" fillId="7" borderId="80" xfId="0" applyFont="1" applyFill="1" applyBorder="1" applyAlignment="1">
      <alignment horizontal="left" vertical="center" wrapText="1"/>
    </xf>
    <xf numFmtId="0" fontId="3" fillId="0" borderId="80" xfId="0" applyFont="1" applyBorder="1" applyAlignment="1">
      <alignment horizontal="left" vertical="center" wrapText="1"/>
    </xf>
    <xf numFmtId="0" fontId="3" fillId="0" borderId="86" xfId="0" applyFont="1" applyBorder="1" applyAlignment="1">
      <alignment vertical="center"/>
    </xf>
    <xf numFmtId="0" fontId="3" fillId="0" borderId="87" xfId="0" applyFont="1" applyBorder="1" applyAlignment="1">
      <alignment vertical="center"/>
    </xf>
    <xf numFmtId="1" fontId="3" fillId="8" borderId="42" xfId="0" applyNumberFormat="1" applyFont="1" applyFill="1" applyBorder="1" applyAlignment="1">
      <alignment vertical="center"/>
    </xf>
    <xf numFmtId="1" fontId="3" fillId="8" borderId="79" xfId="0" applyNumberFormat="1" applyFont="1" applyFill="1" applyBorder="1" applyAlignment="1">
      <alignment vertical="center"/>
    </xf>
    <xf numFmtId="0" fontId="3" fillId="7" borderId="34" xfId="0" applyFont="1" applyFill="1" applyBorder="1" applyAlignment="1">
      <alignment vertical="center"/>
    </xf>
    <xf numFmtId="0" fontId="3" fillId="7" borderId="118" xfId="0" applyFont="1" applyFill="1" applyBorder="1" applyAlignment="1">
      <alignment vertical="center"/>
    </xf>
    <xf numFmtId="1" fontId="3" fillId="8" borderId="73" xfId="0" applyNumberFormat="1" applyFont="1" applyFill="1" applyBorder="1" applyAlignment="1">
      <alignment vertical="center"/>
    </xf>
    <xf numFmtId="0" fontId="3" fillId="7" borderId="86" xfId="0" applyFont="1" applyFill="1" applyBorder="1" applyAlignment="1">
      <alignment vertical="center"/>
    </xf>
    <xf numFmtId="0" fontId="3" fillId="7" borderId="87" xfId="0" applyFont="1" applyFill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3" fillId="0" borderId="118" xfId="0" applyFont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5" fillId="7" borderId="33" xfId="0" applyFont="1" applyFill="1" applyBorder="1" applyAlignment="1">
      <alignment horizontal="center" vertical="center"/>
    </xf>
    <xf numFmtId="0" fontId="3" fillId="7" borderId="73" xfId="0" applyFont="1" applyFill="1" applyBorder="1" applyAlignment="1">
      <alignment vertical="center"/>
    </xf>
    <xf numFmtId="1" fontId="3" fillId="8" borderId="119" xfId="0" applyNumberFormat="1" applyFont="1" applyFill="1" applyBorder="1" applyAlignment="1">
      <alignment horizontal="right" vertical="center"/>
    </xf>
    <xf numFmtId="0" fontId="3" fillId="7" borderId="42" xfId="0" applyFont="1" applyFill="1" applyBorder="1" applyAlignment="1">
      <alignment vertical="center"/>
    </xf>
    <xf numFmtId="1" fontId="3" fillId="8" borderId="120" xfId="0" applyNumberFormat="1" applyFont="1" applyFill="1" applyBorder="1" applyAlignment="1">
      <alignment horizontal="right" vertical="center"/>
    </xf>
    <xf numFmtId="0" fontId="3" fillId="7" borderId="79" xfId="0" applyFont="1" applyFill="1" applyBorder="1" applyAlignment="1">
      <alignment vertical="center"/>
    </xf>
    <xf numFmtId="1" fontId="3" fillId="8" borderId="121" xfId="0" applyNumberFormat="1" applyFont="1" applyFill="1" applyBorder="1" applyAlignment="1">
      <alignment horizontal="right" vertical="center"/>
    </xf>
    <xf numFmtId="0" fontId="5" fillId="0" borderId="66" xfId="0" applyFont="1" applyBorder="1" applyAlignment="1">
      <alignment horizontal="center" vertical="center" wrapText="1"/>
    </xf>
    <xf numFmtId="0" fontId="5" fillId="0" borderId="91" xfId="0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1" fontId="5" fillId="3" borderId="12" xfId="0" applyNumberFormat="1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top"/>
    </xf>
    <xf numFmtId="0" fontId="0" fillId="7" borderId="0" xfId="0" applyFill="1"/>
    <xf numFmtId="0" fontId="1" fillId="7" borderId="0" xfId="0" applyFont="1" applyFill="1"/>
    <xf numFmtId="0" fontId="19" fillId="3" borderId="0" xfId="0" applyFont="1" applyFill="1"/>
    <xf numFmtId="1" fontId="3" fillId="4" borderId="11" xfId="0" applyNumberFormat="1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3" fillId="7" borderId="80" xfId="0" applyFont="1" applyFill="1" applyBorder="1" applyAlignment="1">
      <alignment horizontal="left" wrapText="1"/>
    </xf>
    <xf numFmtId="0" fontId="5" fillId="7" borderId="32" xfId="0" applyFont="1" applyFill="1" applyBorder="1" applyAlignment="1">
      <alignment horizontal="right" wrapText="1"/>
    </xf>
    <xf numFmtId="0" fontId="15" fillId="0" borderId="77" xfId="0" applyFont="1" applyBorder="1" applyAlignment="1" applyProtection="1">
      <alignment vertical="center" wrapText="1"/>
      <protection locked="0"/>
    </xf>
    <xf numFmtId="164" fontId="24" fillId="0" borderId="38" xfId="0" applyNumberFormat="1" applyFont="1" applyBorder="1" applyAlignment="1" applyProtection="1">
      <alignment horizontal="center" vertical="center" wrapText="1"/>
      <protection locked="0"/>
    </xf>
    <xf numFmtId="1" fontId="24" fillId="7" borderId="35" xfId="0" applyNumberFormat="1" applyFont="1" applyFill="1" applyBorder="1" applyAlignment="1">
      <alignment horizontal="center" vertical="center"/>
    </xf>
    <xf numFmtId="164" fontId="24" fillId="0" borderId="39" xfId="0" applyNumberFormat="1" applyFont="1" applyBorder="1" applyAlignment="1" applyProtection="1">
      <alignment horizontal="center" vertical="center" wrapText="1"/>
      <protection locked="0"/>
    </xf>
    <xf numFmtId="1" fontId="24" fillId="7" borderId="36" xfId="0" applyNumberFormat="1" applyFont="1" applyFill="1" applyBorder="1" applyAlignment="1">
      <alignment horizontal="center" vertical="center"/>
    </xf>
    <xf numFmtId="164" fontId="24" fillId="0" borderId="40" xfId="0" applyNumberFormat="1" applyFont="1" applyBorder="1" applyAlignment="1" applyProtection="1">
      <alignment horizontal="center" vertical="center" wrapText="1"/>
      <protection locked="0"/>
    </xf>
    <xf numFmtId="1" fontId="24" fillId="7" borderId="37" xfId="0" applyNumberFormat="1" applyFont="1" applyFill="1" applyBorder="1" applyAlignment="1">
      <alignment horizontal="center" vertical="center"/>
    </xf>
    <xf numFmtId="164" fontId="24" fillId="0" borderId="53" xfId="0" applyNumberFormat="1" applyFont="1" applyBorder="1" applyAlignment="1" applyProtection="1">
      <alignment horizontal="center" vertical="center"/>
      <protection locked="0"/>
    </xf>
    <xf numFmtId="164" fontId="24" fillId="0" borderId="45" xfId="0" applyNumberFormat="1" applyFont="1" applyBorder="1" applyAlignment="1" applyProtection="1">
      <alignment horizontal="center" vertical="center"/>
      <protection locked="0"/>
    </xf>
    <xf numFmtId="1" fontId="24" fillId="7" borderId="46" xfId="0" applyNumberFormat="1" applyFont="1" applyFill="1" applyBorder="1" applyAlignment="1">
      <alignment horizontal="center" vertical="center"/>
    </xf>
    <xf numFmtId="1" fontId="24" fillId="7" borderId="47" xfId="0" applyNumberFormat="1" applyFont="1" applyFill="1" applyBorder="1" applyAlignment="1">
      <alignment horizontal="center" vertical="center"/>
    </xf>
    <xf numFmtId="1" fontId="24" fillId="7" borderId="48" xfId="0" applyNumberFormat="1" applyFont="1" applyFill="1" applyBorder="1" applyAlignment="1">
      <alignment horizontal="center" vertical="center"/>
    </xf>
    <xf numFmtId="164" fontId="24" fillId="0" borderId="40" xfId="0" applyNumberFormat="1" applyFont="1" applyBorder="1" applyAlignment="1" applyProtection="1">
      <alignment horizontal="center" vertical="center"/>
      <protection locked="0"/>
    </xf>
    <xf numFmtId="1" fontId="24" fillId="7" borderId="49" xfId="0" applyNumberFormat="1" applyFont="1" applyFill="1" applyBorder="1" applyAlignment="1">
      <alignment horizontal="center" vertical="center"/>
    </xf>
    <xf numFmtId="164" fontId="24" fillId="0" borderId="56" xfId="0" applyNumberFormat="1" applyFont="1" applyBorder="1" applyAlignment="1" applyProtection="1">
      <alignment horizontal="center" vertical="center"/>
      <protection locked="0"/>
    </xf>
    <xf numFmtId="1" fontId="24" fillId="7" borderId="57" xfId="0" applyNumberFormat="1" applyFont="1" applyFill="1" applyBorder="1" applyAlignment="1">
      <alignment horizontal="center" vertical="center"/>
    </xf>
    <xf numFmtId="164" fontId="24" fillId="0" borderId="61" xfId="0" applyNumberFormat="1" applyFont="1" applyBorder="1" applyAlignment="1" applyProtection="1">
      <alignment horizontal="center" vertical="center"/>
      <protection locked="0"/>
    </xf>
    <xf numFmtId="1" fontId="24" fillId="7" borderId="60" xfId="0" applyNumberFormat="1" applyFont="1" applyFill="1" applyBorder="1" applyAlignment="1">
      <alignment horizontal="center" vertical="center"/>
    </xf>
    <xf numFmtId="164" fontId="24" fillId="0" borderId="88" xfId="0" applyNumberFormat="1" applyFont="1" applyBorder="1" applyAlignment="1" applyProtection="1">
      <alignment horizontal="center" vertical="center" wrapText="1"/>
      <protection locked="0"/>
    </xf>
    <xf numFmtId="1" fontId="24" fillId="7" borderId="89" xfId="0" applyNumberFormat="1" applyFont="1" applyFill="1" applyBorder="1" applyAlignment="1">
      <alignment horizontal="center" vertical="center"/>
    </xf>
    <xf numFmtId="164" fontId="24" fillId="0" borderId="51" xfId="0" applyNumberFormat="1" applyFont="1" applyBorder="1" applyAlignment="1" applyProtection="1">
      <alignment horizontal="center" vertical="center" wrapText="1"/>
      <protection locked="0"/>
    </xf>
    <xf numFmtId="164" fontId="24" fillId="0" borderId="68" xfId="0" applyNumberFormat="1" applyFont="1" applyBorder="1" applyAlignment="1" applyProtection="1">
      <alignment horizontal="center" vertical="center" wrapText="1"/>
      <protection locked="0"/>
    </xf>
    <xf numFmtId="1" fontId="24" fillId="7" borderId="69" xfId="0" applyNumberFormat="1" applyFont="1" applyFill="1" applyBorder="1" applyAlignment="1">
      <alignment horizontal="center" vertical="center"/>
    </xf>
    <xf numFmtId="164" fontId="24" fillId="0" borderId="72" xfId="0" applyNumberFormat="1" applyFont="1" applyBorder="1" applyAlignment="1" applyProtection="1">
      <alignment horizontal="center" vertical="center" wrapText="1"/>
      <protection locked="0"/>
    </xf>
    <xf numFmtId="1" fontId="24" fillId="7" borderId="77" xfId="0" applyNumberFormat="1" applyFont="1" applyFill="1" applyBorder="1" applyAlignment="1">
      <alignment horizontal="center" vertical="center"/>
    </xf>
    <xf numFmtId="164" fontId="24" fillId="0" borderId="68" xfId="0" applyNumberFormat="1" applyFont="1" applyBorder="1" applyAlignment="1" applyProtection="1">
      <alignment horizontal="center" vertical="center"/>
      <protection locked="0"/>
    </xf>
    <xf numFmtId="164" fontId="24" fillId="0" borderId="72" xfId="0" applyNumberFormat="1" applyFont="1" applyBorder="1" applyAlignment="1" applyProtection="1">
      <alignment horizontal="center" vertical="center"/>
      <protection locked="0"/>
    </xf>
    <xf numFmtId="164" fontId="24" fillId="0" borderId="95" xfId="0" applyNumberFormat="1" applyFont="1" applyBorder="1" applyAlignment="1" applyProtection="1">
      <alignment horizontal="center" vertical="center"/>
      <protection locked="0"/>
    </xf>
    <xf numFmtId="1" fontId="24" fillId="7" borderId="96" xfId="0" applyNumberFormat="1" applyFont="1" applyFill="1" applyBorder="1" applyAlignment="1">
      <alignment horizontal="center" vertical="center"/>
    </xf>
    <xf numFmtId="164" fontId="24" fillId="0" borderId="97" xfId="0" applyNumberFormat="1" applyFont="1" applyBorder="1" applyAlignment="1" applyProtection="1">
      <alignment horizontal="center" vertical="center"/>
      <protection locked="0"/>
    </xf>
    <xf numFmtId="1" fontId="24" fillId="7" borderId="98" xfId="0" applyNumberFormat="1" applyFont="1" applyFill="1" applyBorder="1" applyAlignment="1">
      <alignment horizontal="center" vertical="center"/>
    </xf>
    <xf numFmtId="164" fontId="24" fillId="0" borderId="50" xfId="0" applyNumberFormat="1" applyFont="1" applyBorder="1" applyAlignment="1" applyProtection="1">
      <alignment horizontal="center" vertical="center"/>
      <protection locked="0"/>
    </xf>
    <xf numFmtId="164" fontId="24" fillId="0" borderId="52" xfId="0" applyNumberFormat="1" applyFont="1" applyBorder="1" applyAlignment="1" applyProtection="1">
      <alignment horizontal="center" vertical="center"/>
      <protection locked="0"/>
    </xf>
    <xf numFmtId="164" fontId="24" fillId="0" borderId="102" xfId="0" applyNumberFormat="1" applyFont="1" applyBorder="1" applyAlignment="1" applyProtection="1">
      <alignment horizontal="center" vertical="center"/>
      <protection locked="0"/>
    </xf>
    <xf numFmtId="1" fontId="24" fillId="7" borderId="103" xfId="0" applyNumberFormat="1" applyFont="1" applyFill="1" applyBorder="1" applyAlignment="1">
      <alignment horizontal="center" vertical="center"/>
    </xf>
    <xf numFmtId="164" fontId="24" fillId="0" borderId="104" xfId="0" applyNumberFormat="1" applyFont="1" applyBorder="1" applyAlignment="1" applyProtection="1">
      <alignment horizontal="center" vertical="center"/>
      <protection locked="0"/>
    </xf>
    <xf numFmtId="1" fontId="24" fillId="7" borderId="105" xfId="0" applyNumberFormat="1" applyFont="1" applyFill="1" applyBorder="1" applyAlignment="1">
      <alignment horizontal="center" vertical="center"/>
    </xf>
    <xf numFmtId="0" fontId="17" fillId="0" borderId="60" xfId="0" applyFont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17" fillId="0" borderId="94" xfId="0" applyFont="1" applyBorder="1" applyAlignment="1">
      <alignment vertical="center"/>
    </xf>
    <xf numFmtId="1" fontId="25" fillId="0" borderId="0" xfId="0" applyNumberFormat="1" applyFont="1"/>
    <xf numFmtId="1" fontId="15" fillId="0" borderId="0" xfId="0" applyNumberFormat="1" applyFont="1"/>
    <xf numFmtId="1" fontId="9" fillId="0" borderId="0" xfId="0" applyNumberFormat="1" applyFont="1"/>
    <xf numFmtId="0" fontId="9" fillId="6" borderId="0" xfId="0" applyFont="1" applyFill="1"/>
    <xf numFmtId="1" fontId="25" fillId="6" borderId="0" xfId="0" applyNumberFormat="1" applyFont="1" applyFill="1"/>
    <xf numFmtId="0" fontId="9" fillId="5" borderId="124" xfId="0" applyFont="1" applyFill="1" applyBorder="1" applyProtection="1">
      <protection hidden="1"/>
    </xf>
    <xf numFmtId="0" fontId="9" fillId="6" borderId="124" xfId="0" applyFont="1" applyFill="1" applyBorder="1" applyProtection="1">
      <protection hidden="1"/>
    </xf>
    <xf numFmtId="164" fontId="24" fillId="0" borderId="64" xfId="0" applyNumberFormat="1" applyFont="1" applyBorder="1" applyAlignment="1" applyProtection="1">
      <alignment horizontal="center" vertical="center" wrapText="1"/>
      <protection locked="0"/>
    </xf>
    <xf numFmtId="1" fontId="24" fillId="7" borderId="65" xfId="0" applyNumberFormat="1" applyFont="1" applyFill="1" applyBorder="1" applyAlignment="1">
      <alignment horizontal="center" vertical="center"/>
    </xf>
    <xf numFmtId="0" fontId="15" fillId="0" borderId="118" xfId="0" applyFont="1" applyBorder="1" applyAlignment="1" applyProtection="1">
      <alignment vertical="center" wrapText="1"/>
      <protection locked="0"/>
    </xf>
    <xf numFmtId="0" fontId="15" fillId="0" borderId="76" xfId="0" applyFont="1" applyBorder="1" applyAlignment="1" applyProtection="1">
      <alignment vertical="center" wrapText="1"/>
      <protection locked="0"/>
    </xf>
    <xf numFmtId="164" fontId="24" fillId="0" borderId="71" xfId="0" applyNumberFormat="1" applyFont="1" applyBorder="1" applyAlignment="1" applyProtection="1">
      <alignment horizontal="center" vertical="center"/>
      <protection locked="0"/>
    </xf>
    <xf numFmtId="164" fontId="24" fillId="0" borderId="39" xfId="0" applyNumberFormat="1" applyFont="1" applyBorder="1" applyAlignment="1" applyProtection="1">
      <alignment horizontal="center" vertical="center"/>
      <protection locked="0"/>
    </xf>
    <xf numFmtId="164" fontId="24" fillId="0" borderId="64" xfId="0" applyNumberFormat="1" applyFont="1" applyBorder="1" applyAlignment="1" applyProtection="1">
      <alignment horizontal="center" vertical="center"/>
      <protection locked="0"/>
    </xf>
    <xf numFmtId="164" fontId="24" fillId="0" borderId="51" xfId="0" applyNumberFormat="1" applyFont="1" applyBorder="1" applyAlignment="1" applyProtection="1">
      <alignment horizontal="center" vertical="center"/>
      <protection locked="0"/>
    </xf>
    <xf numFmtId="0" fontId="5" fillId="0" borderId="92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0" fillId="0" borderId="106" xfId="0" applyBorder="1"/>
    <xf numFmtId="0" fontId="0" fillId="0" borderId="125" xfId="0" applyBorder="1"/>
    <xf numFmtId="0" fontId="15" fillId="0" borderId="65" xfId="0" applyFont="1" applyBorder="1" applyAlignment="1" applyProtection="1">
      <alignment vertical="center" wrapText="1"/>
      <protection locked="0"/>
    </xf>
    <xf numFmtId="1" fontId="5" fillId="8" borderId="73" xfId="0" applyNumberFormat="1" applyFont="1" applyFill="1" applyBorder="1" applyAlignment="1">
      <alignment horizontal="right" vertical="center" wrapText="1"/>
    </xf>
    <xf numFmtId="164" fontId="24" fillId="0" borderId="71" xfId="0" applyNumberFormat="1" applyFont="1" applyBorder="1" applyAlignment="1" applyProtection="1">
      <alignment horizontal="center" vertical="center" wrapText="1"/>
      <protection locked="0"/>
    </xf>
    <xf numFmtId="1" fontId="24" fillId="7" borderId="76" xfId="0" applyNumberFormat="1" applyFont="1" applyFill="1" applyBorder="1" applyAlignment="1">
      <alignment horizontal="center" vertical="center"/>
    </xf>
    <xf numFmtId="164" fontId="24" fillId="0" borderId="128" xfId="0" applyNumberFormat="1" applyFont="1" applyBorder="1" applyAlignment="1" applyProtection="1">
      <alignment horizontal="center" vertical="center"/>
      <protection locked="0"/>
    </xf>
    <xf numFmtId="164" fontId="24" fillId="0" borderId="127" xfId="0" applyNumberFormat="1" applyFont="1" applyBorder="1" applyAlignment="1" applyProtection="1">
      <alignment horizontal="center" vertical="center"/>
      <protection locked="0"/>
    </xf>
    <xf numFmtId="0" fontId="5" fillId="7" borderId="129" xfId="0" applyFont="1" applyFill="1" applyBorder="1" applyAlignment="1">
      <alignment horizontal="center" vertical="center"/>
    </xf>
    <xf numFmtId="1" fontId="24" fillId="7" borderId="130" xfId="0" applyNumberFormat="1" applyFont="1" applyFill="1" applyBorder="1" applyAlignment="1">
      <alignment horizontal="center" vertical="center"/>
    </xf>
    <xf numFmtId="164" fontId="24" fillId="0" borderId="131" xfId="0" applyNumberFormat="1" applyFont="1" applyBorder="1" applyAlignment="1" applyProtection="1">
      <alignment horizontal="center" vertical="center" wrapText="1"/>
      <protection locked="0"/>
    </xf>
    <xf numFmtId="1" fontId="24" fillId="7" borderId="132" xfId="0" applyNumberFormat="1" applyFont="1" applyFill="1" applyBorder="1" applyAlignment="1">
      <alignment horizontal="center" vertical="center"/>
    </xf>
    <xf numFmtId="164" fontId="24" fillId="0" borderId="133" xfId="0" applyNumberFormat="1" applyFont="1" applyBorder="1" applyAlignment="1" applyProtection="1">
      <alignment horizontal="center" vertical="center" wrapText="1"/>
      <protection locked="0"/>
    </xf>
    <xf numFmtId="1" fontId="5" fillId="8" borderId="136" xfId="0" applyNumberFormat="1" applyFont="1" applyFill="1" applyBorder="1" applyAlignment="1">
      <alignment horizontal="right" vertical="center" wrapText="1"/>
    </xf>
    <xf numFmtId="164" fontId="24" fillId="0" borderId="131" xfId="0" applyNumberFormat="1" applyFont="1" applyBorder="1" applyAlignment="1" applyProtection="1">
      <alignment horizontal="center" vertical="center"/>
      <protection locked="0"/>
    </xf>
    <xf numFmtId="164" fontId="24" fillId="0" borderId="133" xfId="0" applyNumberFormat="1" applyFont="1" applyBorder="1" applyAlignment="1" applyProtection="1">
      <alignment horizontal="center" vertical="center"/>
      <protection locked="0"/>
    </xf>
    <xf numFmtId="0" fontId="15" fillId="0" borderId="137" xfId="0" applyFont="1" applyBorder="1" applyAlignment="1" applyProtection="1">
      <alignment vertical="center" wrapText="1"/>
      <protection locked="0"/>
    </xf>
    <xf numFmtId="0" fontId="15" fillId="0" borderId="130" xfId="0" applyFont="1" applyBorder="1" applyAlignment="1" applyProtection="1">
      <alignment vertical="center" wrapText="1"/>
      <protection locked="0"/>
    </xf>
    <xf numFmtId="1" fontId="24" fillId="7" borderId="138" xfId="0" applyNumberFormat="1" applyFont="1" applyFill="1" applyBorder="1" applyAlignment="1">
      <alignment horizontal="center" vertical="center"/>
    </xf>
    <xf numFmtId="164" fontId="24" fillId="0" borderId="139" xfId="0" applyNumberFormat="1" applyFont="1" applyBorder="1" applyAlignment="1" applyProtection="1">
      <alignment horizontal="center" vertical="center"/>
      <protection locked="0"/>
    </xf>
    <xf numFmtId="1" fontId="24" fillId="7" borderId="140" xfId="0" applyNumberFormat="1" applyFont="1" applyFill="1" applyBorder="1" applyAlignment="1">
      <alignment horizontal="center" vertical="center"/>
    </xf>
    <xf numFmtId="164" fontId="24" fillId="0" borderId="141" xfId="0" applyNumberFormat="1" applyFont="1" applyBorder="1" applyAlignment="1" applyProtection="1">
      <alignment horizontal="center" vertical="center"/>
      <protection locked="0"/>
    </xf>
    <xf numFmtId="1" fontId="24" fillId="7" borderId="142" xfId="0" applyNumberFormat="1" applyFont="1" applyFill="1" applyBorder="1" applyAlignment="1">
      <alignment horizontal="center" vertical="center"/>
    </xf>
    <xf numFmtId="0" fontId="15" fillId="0" borderId="143" xfId="0" applyFont="1" applyBorder="1" applyAlignment="1" applyProtection="1">
      <alignment vertical="center" wrapText="1"/>
      <protection locked="0"/>
    </xf>
    <xf numFmtId="0" fontId="26" fillId="0" borderId="48" xfId="0" applyFont="1" applyBorder="1" applyAlignment="1" applyProtection="1">
      <alignment vertical="center" wrapText="1"/>
      <protection locked="0"/>
    </xf>
    <xf numFmtId="1" fontId="27" fillId="0" borderId="147" xfId="0" applyNumberFormat="1" applyFont="1" applyBorder="1" applyAlignment="1" applyProtection="1">
      <alignment horizontal="center" vertical="center" wrapText="1"/>
      <protection locked="0"/>
    </xf>
    <xf numFmtId="1" fontId="27" fillId="0" borderId="143" xfId="0" applyNumberFormat="1" applyFont="1" applyBorder="1" applyAlignment="1" applyProtection="1">
      <alignment horizontal="center" vertical="center" wrapText="1"/>
      <protection locked="0"/>
    </xf>
    <xf numFmtId="1" fontId="27" fillId="0" borderId="148" xfId="0" applyNumberFormat="1" applyFont="1" applyBorder="1" applyAlignment="1" applyProtection="1">
      <alignment horizontal="center" vertical="center" wrapText="1"/>
      <protection locked="0"/>
    </xf>
    <xf numFmtId="1" fontId="27" fillId="0" borderId="150" xfId="0" applyNumberFormat="1" applyFont="1" applyBorder="1" applyAlignment="1" applyProtection="1">
      <alignment horizontal="center" vertical="center"/>
      <protection locked="0"/>
    </xf>
    <xf numFmtId="1" fontId="28" fillId="8" borderId="114" xfId="0" applyNumberFormat="1" applyFont="1" applyFill="1" applyBorder="1" applyAlignment="1">
      <alignment horizontal="center" vertical="center"/>
    </xf>
    <xf numFmtId="1" fontId="27" fillId="0" borderId="145" xfId="0" applyNumberFormat="1" applyFont="1" applyBorder="1" applyAlignment="1" applyProtection="1">
      <alignment horizontal="center" vertical="center" wrapText="1"/>
      <protection locked="0"/>
    </xf>
    <xf numFmtId="0" fontId="28" fillId="7" borderId="123" xfId="0" applyFont="1" applyFill="1" applyBorder="1" applyAlignment="1">
      <alignment horizontal="center" vertical="center" wrapText="1"/>
    </xf>
    <xf numFmtId="1" fontId="27" fillId="0" borderId="151" xfId="0" applyNumberFormat="1" applyFont="1" applyBorder="1" applyAlignment="1" applyProtection="1">
      <alignment horizontal="center" vertical="center" wrapText="1"/>
      <protection locked="0"/>
    </xf>
    <xf numFmtId="1" fontId="27" fillId="0" borderId="153" xfId="0" applyNumberFormat="1" applyFont="1" applyBorder="1" applyAlignment="1" applyProtection="1">
      <alignment horizontal="center" vertical="center"/>
      <protection locked="0"/>
    </xf>
    <xf numFmtId="1" fontId="27" fillId="0" borderId="149" xfId="0" applyNumberFormat="1" applyFont="1" applyBorder="1" applyAlignment="1" applyProtection="1">
      <alignment horizontal="center" vertical="center"/>
      <protection locked="0"/>
    </xf>
    <xf numFmtId="1" fontId="27" fillId="0" borderId="143" xfId="0" applyNumberFormat="1" applyFont="1" applyBorder="1" applyAlignment="1" applyProtection="1">
      <alignment horizontal="center" vertical="center"/>
      <protection locked="0"/>
    </xf>
    <xf numFmtId="1" fontId="27" fillId="0" borderId="148" xfId="0" applyNumberFormat="1" applyFont="1" applyBorder="1" applyAlignment="1" applyProtection="1">
      <alignment horizontal="center" vertical="center"/>
      <protection locked="0"/>
    </xf>
    <xf numFmtId="1" fontId="27" fillId="0" borderId="0" xfId="0" applyNumberFormat="1" applyFont="1" applyAlignment="1" applyProtection="1">
      <alignment horizontal="center" vertical="center"/>
      <protection locked="0"/>
    </xf>
    <xf numFmtId="1" fontId="27" fillId="0" borderId="147" xfId="0" applyNumberFormat="1" applyFont="1" applyBorder="1" applyAlignment="1" applyProtection="1">
      <alignment horizontal="center" vertical="center"/>
      <protection locked="0"/>
    </xf>
    <xf numFmtId="1" fontId="27" fillId="0" borderId="151" xfId="0" applyNumberFormat="1" applyFont="1" applyBorder="1" applyAlignment="1" applyProtection="1">
      <alignment horizontal="center" vertical="center"/>
      <protection locked="0"/>
    </xf>
    <xf numFmtId="1" fontId="27" fillId="0" borderId="146" xfId="0" applyNumberFormat="1" applyFont="1" applyBorder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vertical="center"/>
      <protection locked="0"/>
    </xf>
    <xf numFmtId="0" fontId="30" fillId="0" borderId="0" xfId="0" applyFont="1" applyAlignment="1" applyProtection="1">
      <alignment vertical="center" textRotation="90"/>
      <protection locked="0"/>
    </xf>
    <xf numFmtId="164" fontId="24" fillId="0" borderId="52" xfId="0" applyNumberFormat="1" applyFont="1" applyBorder="1" applyAlignment="1" applyProtection="1">
      <alignment horizontal="center" vertical="center" wrapText="1"/>
      <protection locked="0"/>
    </xf>
    <xf numFmtId="1" fontId="28" fillId="8" borderId="156" xfId="0" applyNumberFormat="1" applyFont="1" applyFill="1" applyBorder="1" applyAlignment="1">
      <alignment horizontal="center" vertical="center"/>
    </xf>
    <xf numFmtId="0" fontId="5" fillId="7" borderId="92" xfId="0" applyFont="1" applyFill="1" applyBorder="1" applyAlignment="1">
      <alignment horizontal="center" vertical="center"/>
    </xf>
    <xf numFmtId="0" fontId="8" fillId="0" borderId="157" xfId="0" applyFont="1" applyBorder="1" applyAlignment="1">
      <alignment horizontal="center" textRotation="90"/>
    </xf>
    <xf numFmtId="0" fontId="15" fillId="0" borderId="42" xfId="0" applyFont="1" applyBorder="1" applyAlignment="1" applyProtection="1">
      <alignment vertical="center" wrapText="1"/>
      <protection locked="0"/>
    </xf>
    <xf numFmtId="0" fontId="15" fillId="0" borderId="136" xfId="0" applyFont="1" applyBorder="1" applyAlignment="1" applyProtection="1">
      <alignment vertical="center" wrapText="1"/>
      <protection locked="0"/>
    </xf>
    <xf numFmtId="0" fontId="5" fillId="7" borderId="91" xfId="0" applyFont="1" applyFill="1" applyBorder="1" applyAlignment="1">
      <alignment horizontal="center" vertical="center" wrapText="1"/>
    </xf>
    <xf numFmtId="0" fontId="18" fillId="0" borderId="115" xfId="0" applyFont="1" applyBorder="1" applyAlignment="1">
      <alignment horizontal="center" textRotation="90"/>
    </xf>
    <xf numFmtId="0" fontId="15" fillId="0" borderId="73" xfId="0" applyFont="1" applyBorder="1" applyAlignment="1" applyProtection="1">
      <alignment vertical="center" wrapText="1"/>
      <protection locked="0"/>
    </xf>
    <xf numFmtId="0" fontId="15" fillId="0" borderId="55" xfId="0" applyFont="1" applyBorder="1" applyAlignment="1" applyProtection="1">
      <alignment vertical="center" wrapText="1"/>
      <protection locked="0"/>
    </xf>
    <xf numFmtId="0" fontId="15" fillId="0" borderId="43" xfId="0" applyFont="1" applyBorder="1" applyAlignment="1" applyProtection="1">
      <alignment vertical="center" wrapText="1"/>
      <protection locked="0"/>
    </xf>
    <xf numFmtId="0" fontId="5" fillId="7" borderId="80" xfId="0" applyFont="1" applyFill="1" applyBorder="1" applyAlignment="1">
      <alignment horizontal="center" vertical="center" wrapText="1"/>
    </xf>
    <xf numFmtId="0" fontId="5" fillId="7" borderId="122" xfId="0" applyFont="1" applyFill="1" applyBorder="1" applyAlignment="1">
      <alignment horizontal="center" vertical="center"/>
    </xf>
    <xf numFmtId="0" fontId="28" fillId="7" borderId="158" xfId="0" applyFont="1" applyFill="1" applyBorder="1" applyAlignment="1">
      <alignment horizontal="center" vertical="center" wrapText="1"/>
    </xf>
    <xf numFmtId="0" fontId="31" fillId="7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0" fontId="15" fillId="0" borderId="41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 applyProtection="1">
      <alignment vertical="center" wrapText="1"/>
      <protection locked="0"/>
    </xf>
    <xf numFmtId="0" fontId="3" fillId="0" borderId="58" xfId="0" applyFont="1" applyBorder="1" applyAlignment="1">
      <alignment vertical="center"/>
    </xf>
    <xf numFmtId="0" fontId="15" fillId="0" borderId="94" xfId="0" applyFont="1" applyBorder="1" applyAlignment="1">
      <alignment vertical="center"/>
    </xf>
    <xf numFmtId="0" fontId="17" fillId="0" borderId="106" xfId="0" applyFont="1" applyBorder="1" applyAlignment="1">
      <alignment vertical="center"/>
    </xf>
    <xf numFmtId="0" fontId="15" fillId="0" borderId="74" xfId="0" applyFont="1" applyBorder="1" applyAlignment="1" applyProtection="1">
      <alignment vertical="center" wrapText="1"/>
      <protection locked="0"/>
    </xf>
    <xf numFmtId="0" fontId="15" fillId="0" borderId="44" xfId="0" applyFont="1" applyBorder="1" applyAlignment="1">
      <alignment vertical="center"/>
    </xf>
    <xf numFmtId="0" fontId="15" fillId="0" borderId="125" xfId="0" applyFont="1" applyBorder="1" applyAlignment="1" applyProtection="1">
      <alignment horizontal="left" vertical="center" wrapText="1"/>
      <protection locked="0"/>
    </xf>
    <xf numFmtId="0" fontId="33" fillId="0" borderId="0" xfId="0" applyFont="1" applyAlignment="1">
      <alignment vertical="center"/>
    </xf>
    <xf numFmtId="0" fontId="0" fillId="9" borderId="1" xfId="0" applyFill="1" applyBorder="1"/>
    <xf numFmtId="0" fontId="1" fillId="9" borderId="2" xfId="0" applyFont="1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1" fillId="9" borderId="0" xfId="0" applyFont="1" applyFill="1"/>
    <xf numFmtId="0" fontId="0" fillId="9" borderId="0" xfId="0" applyFill="1"/>
    <xf numFmtId="0" fontId="0" fillId="9" borderId="5" xfId="0" applyFill="1" applyBorder="1"/>
    <xf numFmtId="0" fontId="6" fillId="9" borderId="0" xfId="0" applyFont="1" applyFill="1"/>
    <xf numFmtId="0" fontId="0" fillId="9" borderId="6" xfId="0" applyFill="1" applyBorder="1"/>
    <xf numFmtId="0" fontId="1" fillId="9" borderId="7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1" fillId="0" borderId="159" xfId="0" applyFont="1" applyBorder="1" applyAlignment="1" applyProtection="1">
      <alignment horizontal="left" vertical="center"/>
      <protection locked="0"/>
    </xf>
    <xf numFmtId="0" fontId="1" fillId="9" borderId="159" xfId="0" applyFont="1" applyFill="1" applyBorder="1"/>
    <xf numFmtId="0" fontId="0" fillId="9" borderId="159" xfId="0" applyFill="1" applyBorder="1"/>
    <xf numFmtId="49" fontId="1" fillId="0" borderId="159" xfId="0" applyNumberFormat="1" applyFont="1" applyBorder="1" applyAlignment="1" applyProtection="1">
      <alignment horizontal="left" vertical="center"/>
      <protection locked="0"/>
    </xf>
    <xf numFmtId="164" fontId="24" fillId="0" borderId="94" xfId="0" applyNumberFormat="1" applyFont="1" applyBorder="1" applyAlignment="1" applyProtection="1">
      <alignment horizontal="center" vertical="center"/>
      <protection locked="0"/>
    </xf>
    <xf numFmtId="164" fontId="24" fillId="0" borderId="0" xfId="0" applyNumberFormat="1" applyFont="1" applyAlignment="1" applyProtection="1">
      <alignment horizontal="center" vertical="center"/>
      <protection locked="0"/>
    </xf>
    <xf numFmtId="164" fontId="24" fillId="0" borderId="81" xfId="0" applyNumberFormat="1" applyFont="1" applyBorder="1" applyAlignment="1" applyProtection="1">
      <alignment horizontal="center" vertical="center"/>
      <protection locked="0"/>
    </xf>
    <xf numFmtId="1" fontId="24" fillId="7" borderId="161" xfId="0" applyNumberFormat="1" applyFont="1" applyFill="1" applyBorder="1" applyAlignment="1">
      <alignment horizontal="center" vertical="center"/>
    </xf>
    <xf numFmtId="1" fontId="24" fillId="7" borderId="0" xfId="0" applyNumberFormat="1" applyFont="1" applyFill="1" applyAlignment="1">
      <alignment horizontal="center" vertical="center"/>
    </xf>
    <xf numFmtId="1" fontId="27" fillId="0" borderId="160" xfId="0" applyNumberFormat="1" applyFont="1" applyBorder="1" applyAlignment="1" applyProtection="1">
      <alignment horizontal="center" vertical="center"/>
      <protection locked="0"/>
    </xf>
    <xf numFmtId="0" fontId="6" fillId="3" borderId="0" xfId="0" applyFont="1" applyFill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1" fillId="0" borderId="159" xfId="0" applyFont="1" applyBorder="1" applyAlignment="1" applyProtection="1">
      <alignment horizontal="left" wrapText="1"/>
      <protection locked="0"/>
    </xf>
    <xf numFmtId="0" fontId="7" fillId="9" borderId="159" xfId="0" applyFont="1" applyFill="1" applyBorder="1" applyAlignment="1">
      <alignment horizontal="right" vertical="center"/>
    </xf>
    <xf numFmtId="0" fontId="7" fillId="9" borderId="159" xfId="0" applyFont="1" applyFill="1" applyBorder="1" applyAlignment="1">
      <alignment horizontal="right"/>
    </xf>
    <xf numFmtId="0" fontId="32" fillId="9" borderId="159" xfId="0" applyFont="1" applyFill="1" applyBorder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 vertical="top"/>
      <protection locked="0"/>
    </xf>
    <xf numFmtId="0" fontId="13" fillId="2" borderId="0" xfId="0" applyFont="1" applyFill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/>
    </xf>
    <xf numFmtId="1" fontId="5" fillId="8" borderId="70" xfId="0" applyNumberFormat="1" applyFont="1" applyFill="1" applyBorder="1" applyAlignment="1">
      <alignment horizontal="center" vertical="center"/>
    </xf>
    <xf numFmtId="1" fontId="5" fillId="8" borderId="123" xfId="0" applyNumberFormat="1" applyFont="1" applyFill="1" applyBorder="1" applyAlignment="1">
      <alignment horizontal="center" vertical="center"/>
    </xf>
    <xf numFmtId="1" fontId="5" fillId="8" borderId="75" xfId="0" applyNumberFormat="1" applyFont="1" applyFill="1" applyBorder="1" applyAlignment="1">
      <alignment horizontal="center" vertical="center"/>
    </xf>
    <xf numFmtId="1" fontId="5" fillId="8" borderId="66" xfId="0" applyNumberFormat="1" applyFont="1" applyFill="1" applyBorder="1" applyAlignment="1">
      <alignment horizontal="center" vertical="center"/>
    </xf>
    <xf numFmtId="1" fontId="5" fillId="8" borderId="67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" fontId="5" fillId="7" borderId="78" xfId="0" applyNumberFormat="1" applyFont="1" applyFill="1" applyBorder="1" applyAlignment="1">
      <alignment horizontal="center" vertical="center"/>
    </xf>
    <xf numFmtId="1" fontId="5" fillId="7" borderId="152" xfId="0" applyNumberFormat="1" applyFont="1" applyFill="1" applyBorder="1" applyAlignment="1">
      <alignment horizontal="center" vertical="center"/>
    </xf>
    <xf numFmtId="1" fontId="5" fillId="7" borderId="90" xfId="0" applyNumberFormat="1" applyFont="1" applyFill="1" applyBorder="1" applyAlignment="1">
      <alignment horizontal="center" vertical="center"/>
    </xf>
    <xf numFmtId="1" fontId="5" fillId="7" borderId="62" xfId="0" applyNumberFormat="1" applyFont="1" applyFill="1" applyBorder="1" applyAlignment="1">
      <alignment horizontal="center" vertical="center"/>
    </xf>
    <xf numFmtId="1" fontId="5" fillId="7" borderId="63" xfId="0" applyNumberFormat="1" applyFont="1" applyFill="1" applyBorder="1" applyAlignment="1">
      <alignment horizontal="center" vertical="center"/>
    </xf>
    <xf numFmtId="1" fontId="5" fillId="7" borderId="51" xfId="0" applyNumberFormat="1" applyFont="1" applyFill="1" applyBorder="1" applyAlignment="1">
      <alignment horizontal="center" vertical="center"/>
    </xf>
    <xf numFmtId="1" fontId="5" fillId="7" borderId="143" xfId="0" applyNumberFormat="1" applyFont="1" applyFill="1" applyBorder="1" applyAlignment="1">
      <alignment horizontal="center" vertical="center"/>
    </xf>
    <xf numFmtId="1" fontId="5" fillId="7" borderId="48" xfId="0" applyNumberFormat="1" applyFont="1" applyFill="1" applyBorder="1" applyAlignment="1">
      <alignment horizontal="center" vertical="center"/>
    </xf>
    <xf numFmtId="1" fontId="5" fillId="7" borderId="39" xfId="0" applyNumberFormat="1" applyFont="1" applyFill="1" applyBorder="1" applyAlignment="1">
      <alignment horizontal="center" vertical="center"/>
    </xf>
    <xf numFmtId="1" fontId="5" fillId="7" borderId="36" xfId="0" applyNumberFormat="1" applyFont="1" applyFill="1" applyBorder="1" applyAlignment="1">
      <alignment horizontal="center" vertical="center"/>
    </xf>
    <xf numFmtId="1" fontId="5" fillId="7" borderId="71" xfId="0" applyNumberFormat="1" applyFont="1" applyFill="1" applyBorder="1" applyAlignment="1">
      <alignment horizontal="center" vertical="center"/>
    </xf>
    <xf numFmtId="1" fontId="5" fillId="7" borderId="147" xfId="0" applyNumberFormat="1" applyFont="1" applyFill="1" applyBorder="1" applyAlignment="1">
      <alignment horizontal="center" vertical="center"/>
    </xf>
    <xf numFmtId="1" fontId="5" fillId="7" borderId="76" xfId="0" applyNumberFormat="1" applyFont="1" applyFill="1" applyBorder="1" applyAlignment="1">
      <alignment horizontal="center" vertical="center"/>
    </xf>
    <xf numFmtId="1" fontId="5" fillId="7" borderId="64" xfId="0" applyNumberFormat="1" applyFont="1" applyFill="1" applyBorder="1" applyAlignment="1">
      <alignment horizontal="center" vertical="center"/>
    </xf>
    <xf numFmtId="1" fontId="5" fillId="7" borderId="65" xfId="0" applyNumberFormat="1" applyFont="1" applyFill="1" applyBorder="1" applyAlignment="1">
      <alignment horizontal="center" vertical="center"/>
    </xf>
    <xf numFmtId="0" fontId="5" fillId="7" borderId="70" xfId="0" applyFont="1" applyFill="1" applyBorder="1" applyAlignment="1">
      <alignment horizontal="center" vertical="center"/>
    </xf>
    <xf numFmtId="0" fontId="5" fillId="7" borderId="123" xfId="0" applyFont="1" applyFill="1" applyBorder="1" applyAlignment="1">
      <alignment horizontal="center" vertical="center"/>
    </xf>
    <xf numFmtId="0" fontId="5" fillId="7" borderId="75" xfId="0" applyFont="1" applyFill="1" applyBorder="1" applyAlignment="1">
      <alignment horizontal="center" vertical="center"/>
    </xf>
    <xf numFmtId="49" fontId="14" fillId="2" borderId="32" xfId="0" applyNumberFormat="1" applyFont="1" applyFill="1" applyBorder="1" applyAlignment="1" applyProtection="1">
      <alignment horizontal="right" vertical="center" wrapText="1" indent="2"/>
      <protection locked="0"/>
    </xf>
    <xf numFmtId="49" fontId="14" fillId="2" borderId="32" xfId="0" applyNumberFormat="1" applyFont="1" applyFill="1" applyBorder="1" applyAlignment="1" applyProtection="1">
      <alignment horizontal="right" vertical="center" indent="2"/>
      <protection locked="0"/>
    </xf>
    <xf numFmtId="0" fontId="3" fillId="7" borderId="33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horizontal="left" vertical="center"/>
    </xf>
    <xf numFmtId="164" fontId="24" fillId="0" borderId="71" xfId="0" applyNumberFormat="1" applyFont="1" applyBorder="1" applyAlignment="1" applyProtection="1">
      <alignment horizontal="center" vertical="center"/>
      <protection locked="0"/>
    </xf>
    <xf numFmtId="164" fontId="24" fillId="0" borderId="147" xfId="0" applyNumberFormat="1" applyFont="1" applyBorder="1" applyAlignment="1" applyProtection="1">
      <alignment horizontal="center" vertical="center"/>
      <protection locked="0"/>
    </xf>
    <xf numFmtId="164" fontId="24" fillId="0" borderId="76" xfId="0" applyNumberFormat="1" applyFont="1" applyBorder="1" applyAlignment="1" applyProtection="1">
      <alignment horizontal="center" vertical="center"/>
      <protection locked="0"/>
    </xf>
    <xf numFmtId="0" fontId="3" fillId="7" borderId="34" xfId="0" applyFont="1" applyFill="1" applyBorder="1" applyAlignment="1">
      <alignment horizontal="left" vertical="center"/>
    </xf>
    <xf numFmtId="0" fontId="3" fillId="7" borderId="123" xfId="0" applyFont="1" applyFill="1" applyBorder="1" applyAlignment="1">
      <alignment horizontal="left" vertical="center"/>
    </xf>
    <xf numFmtId="0" fontId="3" fillId="7" borderId="32" xfId="0" applyFont="1" applyFill="1" applyBorder="1" applyAlignment="1">
      <alignment horizontal="center"/>
    </xf>
    <xf numFmtId="0" fontId="8" fillId="0" borderId="100" xfId="0" applyFont="1" applyBorder="1" applyAlignment="1">
      <alignment horizontal="center" vertical="center" textRotation="90"/>
    </xf>
    <xf numFmtId="0" fontId="8" fillId="0" borderId="86" xfId="0" applyFont="1" applyBorder="1" applyAlignment="1">
      <alignment horizontal="center" vertical="center" textRotation="90"/>
    </xf>
    <xf numFmtId="0" fontId="8" fillId="0" borderId="101" xfId="0" applyFont="1" applyBorder="1" applyAlignment="1">
      <alignment horizontal="center" vertical="center" textRotation="90"/>
    </xf>
    <xf numFmtId="0" fontId="5" fillId="7" borderId="66" xfId="0" applyFont="1" applyFill="1" applyBorder="1" applyAlignment="1">
      <alignment horizontal="center" vertical="center"/>
    </xf>
    <xf numFmtId="0" fontId="5" fillId="7" borderId="67" xfId="0" applyFont="1" applyFill="1" applyBorder="1" applyAlignment="1">
      <alignment horizontal="center" vertical="center"/>
    </xf>
    <xf numFmtId="0" fontId="8" fillId="0" borderId="80" xfId="0" applyFont="1" applyBorder="1" applyAlignment="1">
      <alignment horizontal="center" vertical="center" textRotation="90"/>
    </xf>
    <xf numFmtId="0" fontId="8" fillId="0" borderId="81" xfId="0" applyFont="1" applyBorder="1" applyAlignment="1">
      <alignment horizontal="center" vertical="center" textRotation="90"/>
    </xf>
    <xf numFmtId="0" fontId="8" fillId="0" borderId="144" xfId="0" applyFont="1" applyBorder="1" applyAlignment="1">
      <alignment horizontal="center" vertical="center" textRotation="90"/>
    </xf>
    <xf numFmtId="0" fontId="8" fillId="0" borderId="126" xfId="0" applyFont="1" applyBorder="1" applyAlignment="1">
      <alignment horizontal="center" vertical="center" textRotation="90"/>
    </xf>
    <xf numFmtId="164" fontId="24" fillId="0" borderId="64" xfId="0" applyNumberFormat="1" applyFont="1" applyBorder="1" applyAlignment="1" applyProtection="1">
      <alignment horizontal="center" vertical="center"/>
      <protection locked="0"/>
    </xf>
    <xf numFmtId="164" fontId="24" fillId="0" borderId="65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24" fillId="0" borderId="39" xfId="0" applyNumberFormat="1" applyFont="1" applyBorder="1" applyAlignment="1" applyProtection="1">
      <alignment horizontal="center" vertical="center"/>
      <protection locked="0"/>
    </xf>
    <xf numFmtId="164" fontId="24" fillId="0" borderId="143" xfId="0" applyNumberFormat="1" applyFont="1" applyBorder="1" applyAlignment="1" applyProtection="1">
      <alignment horizontal="center" vertical="center"/>
      <protection locked="0"/>
    </xf>
    <xf numFmtId="164" fontId="24" fillId="0" borderId="36" xfId="0" applyNumberFormat="1" applyFont="1" applyBorder="1" applyAlignment="1" applyProtection="1">
      <alignment horizontal="center" vertical="center"/>
      <protection locked="0"/>
    </xf>
    <xf numFmtId="164" fontId="24" fillId="0" borderId="68" xfId="0" applyNumberFormat="1" applyFont="1" applyBorder="1" applyAlignment="1" applyProtection="1">
      <alignment horizontal="center" vertical="center"/>
      <protection locked="0"/>
    </xf>
    <xf numFmtId="164" fontId="24" fillId="0" borderId="151" xfId="0" applyNumberFormat="1" applyFont="1" applyBorder="1" applyAlignment="1" applyProtection="1">
      <alignment horizontal="center" vertical="center"/>
      <protection locked="0"/>
    </xf>
    <xf numFmtId="164" fontId="24" fillId="0" borderId="69" xfId="0" applyNumberFormat="1" applyFont="1" applyBorder="1" applyAlignment="1" applyProtection="1">
      <alignment horizontal="center" vertical="center"/>
      <protection locked="0"/>
    </xf>
    <xf numFmtId="164" fontId="24" fillId="0" borderId="51" xfId="0" applyNumberFormat="1" applyFont="1" applyBorder="1" applyAlignment="1" applyProtection="1">
      <alignment horizontal="center" vertical="center"/>
      <protection locked="0"/>
    </xf>
    <xf numFmtId="164" fontId="24" fillId="0" borderId="48" xfId="0" applyNumberFormat="1" applyFont="1" applyBorder="1" applyAlignment="1" applyProtection="1">
      <alignment horizontal="center" vertical="center"/>
      <protection locked="0"/>
    </xf>
    <xf numFmtId="164" fontId="24" fillId="0" borderId="72" xfId="0" applyNumberFormat="1" applyFont="1" applyBorder="1" applyAlignment="1" applyProtection="1">
      <alignment horizontal="center" vertical="center"/>
      <protection locked="0"/>
    </xf>
    <xf numFmtId="164" fontId="24" fillId="0" borderId="77" xfId="0" applyNumberFormat="1" applyFont="1" applyBorder="1" applyAlignment="1" applyProtection="1">
      <alignment horizontal="center" vertical="center"/>
      <protection locked="0"/>
    </xf>
    <xf numFmtId="0" fontId="8" fillId="0" borderId="83" xfId="0" applyFont="1" applyBorder="1" applyAlignment="1">
      <alignment horizontal="center" vertical="center" textRotation="90"/>
    </xf>
    <xf numFmtId="0" fontId="8" fillId="0" borderId="102" xfId="0" applyFont="1" applyBorder="1" applyAlignment="1">
      <alignment horizontal="center" vertical="center" textRotation="90"/>
    </xf>
    <xf numFmtId="0" fontId="8" fillId="0" borderId="135" xfId="0" applyFont="1" applyBorder="1" applyAlignment="1">
      <alignment horizontal="center" vertical="center" textRotation="90"/>
    </xf>
    <xf numFmtId="0" fontId="8" fillId="0" borderId="45" xfId="0" applyFont="1" applyBorder="1" applyAlignment="1">
      <alignment horizontal="center" vertical="center" textRotation="90"/>
    </xf>
    <xf numFmtId="0" fontId="8" fillId="0" borderId="39" xfId="0" applyFont="1" applyBorder="1" applyAlignment="1">
      <alignment horizontal="center" vertical="center" textRotation="90"/>
    </xf>
    <xf numFmtId="0" fontId="8" fillId="0" borderId="40" xfId="0" applyFont="1" applyBorder="1" applyAlignment="1">
      <alignment horizontal="center" vertical="center" textRotation="90"/>
    </xf>
    <xf numFmtId="0" fontId="5" fillId="7" borderId="33" xfId="0" applyFont="1" applyFill="1" applyBorder="1" applyAlignment="1">
      <alignment horizontal="left" vertical="center"/>
    </xf>
    <xf numFmtId="0" fontId="5" fillId="7" borderId="32" xfId="0" applyFont="1" applyFill="1" applyBorder="1" applyAlignment="1">
      <alignment horizontal="left" vertical="center"/>
    </xf>
    <xf numFmtId="1" fontId="5" fillId="8" borderId="111" xfId="0" applyNumberFormat="1" applyFont="1" applyFill="1" applyBorder="1" applyAlignment="1">
      <alignment horizontal="center" vertical="center"/>
    </xf>
    <xf numFmtId="1" fontId="5" fillId="8" borderId="155" xfId="0" applyNumberFormat="1" applyFont="1" applyFill="1" applyBorder="1" applyAlignment="1">
      <alignment horizontal="center" vertical="center"/>
    </xf>
    <xf numFmtId="1" fontId="5" fillId="8" borderId="112" xfId="0" applyNumberFormat="1" applyFont="1" applyFill="1" applyBorder="1" applyAlignment="1">
      <alignment horizontal="center" vertical="center"/>
    </xf>
    <xf numFmtId="1" fontId="5" fillId="8" borderId="116" xfId="0" applyNumberFormat="1" applyFont="1" applyFill="1" applyBorder="1" applyAlignment="1">
      <alignment horizontal="center" vertical="center"/>
    </xf>
    <xf numFmtId="1" fontId="5" fillId="8" borderId="117" xfId="0" applyNumberFormat="1" applyFont="1" applyFill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0" fontId="5" fillId="0" borderId="123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164" fontId="24" fillId="0" borderId="62" xfId="0" applyNumberFormat="1" applyFont="1" applyBorder="1" applyAlignment="1" applyProtection="1">
      <alignment horizontal="center" vertical="center"/>
      <protection locked="0"/>
    </xf>
    <xf numFmtId="164" fontId="24" fillId="0" borderId="152" xfId="0" applyNumberFormat="1" applyFont="1" applyBorder="1" applyAlignment="1" applyProtection="1">
      <alignment horizontal="center" vertical="center"/>
      <protection locked="0"/>
    </xf>
    <xf numFmtId="164" fontId="24" fillId="0" borderId="63" xfId="0" applyNumberFormat="1" applyFont="1" applyBorder="1" applyAlignment="1" applyProtection="1">
      <alignment horizontal="center" vertical="center"/>
      <protection locked="0"/>
    </xf>
    <xf numFmtId="164" fontId="24" fillId="0" borderId="78" xfId="0" applyNumberFormat="1" applyFont="1" applyBorder="1" applyAlignment="1" applyProtection="1">
      <alignment horizontal="center" vertical="center"/>
      <protection locked="0"/>
    </xf>
    <xf numFmtId="164" fontId="24" fillId="0" borderId="90" xfId="0" applyNumberFormat="1" applyFont="1" applyBorder="1" applyAlignment="1" applyProtection="1">
      <alignment horizontal="center" vertical="center"/>
      <protection locked="0"/>
    </xf>
    <xf numFmtId="0" fontId="8" fillId="0" borderId="82" xfId="0" applyFont="1" applyBorder="1" applyAlignment="1">
      <alignment horizontal="center" vertical="center" textRotation="90"/>
    </xf>
    <xf numFmtId="0" fontId="8" fillId="0" borderId="106" xfId="0" applyFont="1" applyBorder="1" applyAlignment="1">
      <alignment horizontal="center" vertical="center" textRotation="90"/>
    </xf>
    <xf numFmtId="0" fontId="8" fillId="0" borderId="134" xfId="0" applyFont="1" applyBorder="1" applyAlignment="1">
      <alignment horizontal="center" vertical="center" textRotation="90"/>
    </xf>
    <xf numFmtId="164" fontId="24" fillId="0" borderId="38" xfId="0" applyNumberFormat="1" applyFont="1" applyBorder="1" applyAlignment="1" applyProtection="1">
      <alignment horizontal="center" vertical="center"/>
      <protection locked="0"/>
    </xf>
    <xf numFmtId="164" fontId="24" fillId="0" borderId="145" xfId="0" applyNumberFormat="1" applyFont="1" applyBorder="1" applyAlignment="1" applyProtection="1">
      <alignment horizontal="center" vertical="center"/>
      <protection locked="0"/>
    </xf>
    <xf numFmtId="164" fontId="24" fillId="0" borderId="35" xfId="0" applyNumberFormat="1" applyFont="1" applyBorder="1" applyAlignment="1" applyProtection="1">
      <alignment horizontal="center" vertical="center"/>
      <protection locked="0"/>
    </xf>
    <xf numFmtId="1" fontId="5" fillId="0" borderId="62" xfId="0" applyNumberFormat="1" applyFont="1" applyBorder="1" applyAlignment="1">
      <alignment horizontal="center" vertical="center"/>
    </xf>
    <xf numFmtId="1" fontId="5" fillId="0" borderId="15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1" fontId="5" fillId="0" borderId="78" xfId="0" applyNumberFormat="1" applyFont="1" applyBorder="1" applyAlignment="1">
      <alignment horizontal="center" vertical="center"/>
    </xf>
    <xf numFmtId="1" fontId="5" fillId="0" borderId="90" xfId="0" applyNumberFormat="1" applyFont="1" applyBorder="1" applyAlignment="1">
      <alignment horizontal="center" vertical="center"/>
    </xf>
    <xf numFmtId="164" fontId="24" fillId="0" borderId="88" xfId="0" applyNumberFormat="1" applyFont="1" applyBorder="1" applyAlignment="1" applyProtection="1">
      <alignment horizontal="center" vertical="center"/>
      <protection locked="0"/>
    </xf>
    <xf numFmtId="164" fontId="24" fillId="0" borderId="89" xfId="0" applyNumberFormat="1" applyFont="1" applyBorder="1" applyAlignment="1" applyProtection="1">
      <alignment horizontal="center" vertical="center"/>
      <protection locked="0"/>
    </xf>
    <xf numFmtId="0" fontId="5" fillId="0" borderId="91" xfId="0" applyFont="1" applyBorder="1" applyAlignment="1">
      <alignment horizontal="center" vertical="center"/>
    </xf>
    <xf numFmtId="0" fontId="5" fillId="0" borderId="154" xfId="0" applyFont="1" applyBorder="1" applyAlignment="1">
      <alignment horizontal="center" vertical="center"/>
    </xf>
    <xf numFmtId="0" fontId="5" fillId="0" borderId="92" xfId="0" applyFont="1" applyBorder="1" applyAlignment="1">
      <alignment horizontal="center" vertical="center"/>
    </xf>
    <xf numFmtId="49" fontId="14" fillId="0" borderId="32" xfId="0" applyNumberFormat="1" applyFont="1" applyBorder="1" applyAlignment="1">
      <alignment horizontal="right" vertical="center" wrapText="1" indent="2"/>
    </xf>
    <xf numFmtId="49" fontId="14" fillId="0" borderId="32" xfId="0" applyNumberFormat="1" applyFont="1" applyBorder="1" applyAlignment="1">
      <alignment horizontal="right" vertical="center" indent="2"/>
    </xf>
    <xf numFmtId="49" fontId="14" fillId="0" borderId="82" xfId="0" applyNumberFormat="1" applyFont="1" applyBorder="1" applyAlignment="1">
      <alignment horizontal="right" vertical="center" indent="2"/>
    </xf>
    <xf numFmtId="0" fontId="3" fillId="7" borderId="82" xfId="0" applyFont="1" applyFill="1" applyBorder="1" applyAlignment="1">
      <alignment horizontal="center"/>
    </xf>
    <xf numFmtId="0" fontId="3" fillId="7" borderId="123" xfId="0" applyFont="1" applyFill="1" applyBorder="1" applyAlignment="1" applyProtection="1">
      <alignment horizontal="left" vertical="center"/>
      <protection locked="0"/>
    </xf>
    <xf numFmtId="0" fontId="3" fillId="7" borderId="33" xfId="0" applyFont="1" applyFill="1" applyBorder="1" applyAlignment="1" applyProtection="1">
      <alignment horizontal="left" vertical="center"/>
      <protection locked="0"/>
    </xf>
    <xf numFmtId="0" fontId="5" fillId="0" borderId="83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8" fillId="0" borderId="100" xfId="0" applyFont="1" applyBorder="1" applyAlignment="1">
      <alignment horizontal="center" vertical="center" textRotation="90"/>
    </xf>
    <xf numFmtId="0" fontId="18" fillId="0" borderId="86" xfId="0" applyFont="1" applyBorder="1" applyAlignment="1">
      <alignment horizontal="center" vertical="center" textRotation="90"/>
    </xf>
    <xf numFmtId="0" fontId="18" fillId="0" borderId="101" xfId="0" applyFont="1" applyBorder="1" applyAlignment="1">
      <alignment horizontal="center" vertical="center" textRotation="90"/>
    </xf>
    <xf numFmtId="0" fontId="5" fillId="7" borderId="83" xfId="0" applyFont="1" applyFill="1" applyBorder="1" applyAlignment="1">
      <alignment horizontal="center" vertical="center"/>
    </xf>
    <xf numFmtId="0" fontId="5" fillId="7" borderId="154" xfId="0" applyFont="1" applyFill="1" applyBorder="1" applyAlignment="1">
      <alignment horizontal="center" vertical="center"/>
    </xf>
    <xf numFmtId="0" fontId="5" fillId="7" borderId="84" xfId="0" applyFont="1" applyFill="1" applyBorder="1" applyAlignment="1">
      <alignment horizontal="center" vertical="center"/>
    </xf>
    <xf numFmtId="0" fontId="5" fillId="7" borderId="91" xfId="0" applyFont="1" applyFill="1" applyBorder="1" applyAlignment="1">
      <alignment horizontal="center" vertical="center"/>
    </xf>
    <xf numFmtId="0" fontId="5" fillId="7" borderId="92" xfId="0" applyFont="1" applyFill="1" applyBorder="1" applyAlignment="1">
      <alignment horizontal="center" vertical="center"/>
    </xf>
    <xf numFmtId="0" fontId="18" fillId="0" borderId="80" xfId="0" applyFont="1" applyBorder="1" applyAlignment="1">
      <alignment horizontal="center" vertical="center" textRotation="90"/>
    </xf>
    <xf numFmtId="0" fontId="18" fillId="0" borderId="81" xfId="0" applyFont="1" applyBorder="1" applyAlignment="1">
      <alignment horizontal="center" vertical="center" textRotation="90"/>
    </xf>
    <xf numFmtId="0" fontId="18" fillId="0" borderId="144" xfId="0" applyFont="1" applyBorder="1" applyAlignment="1">
      <alignment horizontal="center" vertical="center" textRotation="90"/>
    </xf>
    <xf numFmtId="0" fontId="18" fillId="0" borderId="126" xfId="0" applyFont="1" applyBorder="1" applyAlignment="1">
      <alignment horizontal="center" vertical="center" textRotation="90"/>
    </xf>
    <xf numFmtId="164" fontId="24" fillId="0" borderId="86" xfId="0" applyNumberFormat="1" applyFont="1" applyBorder="1" applyAlignment="1" applyProtection="1">
      <alignment horizontal="center" vertical="center"/>
      <protection locked="0"/>
    </xf>
    <xf numFmtId="164" fontId="24" fillId="0" borderId="120" xfId="0" applyNumberFormat="1" applyFont="1" applyBorder="1" applyAlignment="1" applyProtection="1">
      <alignment horizontal="center" vertical="center"/>
      <protection locked="0"/>
    </xf>
    <xf numFmtId="0" fontId="18" fillId="0" borderId="83" xfId="0" applyFont="1" applyBorder="1" applyAlignment="1">
      <alignment horizontal="center" vertical="center" textRotation="90"/>
    </xf>
    <xf numFmtId="0" fontId="18" fillId="0" borderId="102" xfId="0" applyFont="1" applyBorder="1" applyAlignment="1">
      <alignment horizontal="center" vertical="center" textRotation="90"/>
    </xf>
    <xf numFmtId="0" fontId="18" fillId="0" borderId="127" xfId="0" applyFont="1" applyBorder="1" applyAlignment="1">
      <alignment horizontal="center" vertical="center" textRotation="90"/>
    </xf>
    <xf numFmtId="0" fontId="18" fillId="0" borderId="45" xfId="0" applyFont="1" applyBorder="1" applyAlignment="1">
      <alignment horizontal="center" vertical="center" textRotation="90"/>
    </xf>
    <xf numFmtId="0" fontId="18" fillId="0" borderId="39" xfId="0" applyFont="1" applyBorder="1" applyAlignment="1">
      <alignment horizontal="center" vertical="center" textRotation="90"/>
    </xf>
    <xf numFmtId="0" fontId="18" fillId="0" borderId="40" xfId="0" applyFont="1" applyBorder="1" applyAlignment="1">
      <alignment horizontal="center" vertical="center" textRotation="90"/>
    </xf>
    <xf numFmtId="0" fontId="10" fillId="0" borderId="14" xfId="0" applyFont="1" applyBorder="1" applyAlignment="1" applyProtection="1">
      <protection hidden="1"/>
    </xf>
    <xf numFmtId="0" fontId="10" fillId="0" borderId="27" xfId="0" applyFont="1" applyBorder="1" applyAlignment="1" applyProtection="1">
      <protection hidden="1"/>
    </xf>
    <xf numFmtId="0" fontId="10" fillId="0" borderId="15" xfId="0" applyFont="1" applyBorder="1" applyAlignment="1" applyProtection="1">
      <protection hidden="1"/>
    </xf>
    <xf numFmtId="0" fontId="10" fillId="0" borderId="13" xfId="0" applyFont="1" applyBorder="1" applyAlignment="1" applyProtection="1">
      <protection hidden="1"/>
    </xf>
    <xf numFmtId="0" fontId="15" fillId="10" borderId="73" xfId="0" applyFont="1" applyFill="1" applyBorder="1" applyAlignment="1" applyProtection="1">
      <alignment vertical="center" wrapText="1"/>
      <protection locked="0"/>
    </xf>
    <xf numFmtId="0" fontId="15" fillId="10" borderId="42" xfId="0" applyFont="1" applyFill="1" applyBorder="1" applyAlignment="1" applyProtection="1">
      <alignment vertical="center" wrapText="1"/>
      <protection locked="0"/>
    </xf>
    <xf numFmtId="0" fontId="15" fillId="10" borderId="86" xfId="0" applyFont="1" applyFill="1" applyBorder="1" applyAlignment="1" applyProtection="1">
      <alignment horizontal="left" vertical="center" wrapText="1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00A997"/>
      <color rgb="FFC3E7F5"/>
      <color rgb="FFFFFFCC"/>
      <color rgb="FFE2F3FA"/>
      <color rgb="FFFFFF99"/>
      <color rgb="FF94D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0</xdr:row>
      <xdr:rowOff>42334</xdr:rowOff>
    </xdr:from>
    <xdr:to>
      <xdr:col>1</xdr:col>
      <xdr:colOff>677333</xdr:colOff>
      <xdr:row>2</xdr:row>
      <xdr:rowOff>171636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2334"/>
          <a:ext cx="582083" cy="5293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  <xdr:twoCellAnchor editAs="oneCell">
    <xdr:from>
      <xdr:col>1</xdr:col>
      <xdr:colOff>112183</xdr:colOff>
      <xdr:row>0</xdr:row>
      <xdr:rowOff>44452</xdr:rowOff>
    </xdr:from>
    <xdr:to>
      <xdr:col>1</xdr:col>
      <xdr:colOff>666750</xdr:colOff>
      <xdr:row>2</xdr:row>
      <xdr:rowOff>151756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DD14710B-0BFE-447C-ADA0-30F275D19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33" y="44452"/>
          <a:ext cx="554567" cy="507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47625</xdr:rowOff>
    </xdr:from>
    <xdr:to>
      <xdr:col>1</xdr:col>
      <xdr:colOff>663998</xdr:colOff>
      <xdr:row>2</xdr:row>
      <xdr:rowOff>178197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47625"/>
          <a:ext cx="582083" cy="532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  <pageSetUpPr fitToPage="1"/>
  </sheetPr>
  <dimension ref="A1:S60"/>
  <sheetViews>
    <sheetView zoomScale="90" zoomScaleNormal="90" workbookViewId="0">
      <selection activeCell="D10" sqref="D10:H10"/>
    </sheetView>
  </sheetViews>
  <sheetFormatPr defaultRowHeight="14.4" x14ac:dyDescent="0.3"/>
  <cols>
    <col min="1" max="1" width="1.6640625" customWidth="1"/>
    <col min="2" max="2" width="12.33203125" style="1" customWidth="1"/>
    <col min="3" max="6" width="10.6640625" style="1" customWidth="1"/>
    <col min="7" max="7" width="1.6640625" customWidth="1"/>
    <col min="8" max="8" width="11.6640625" customWidth="1"/>
    <col min="9" max="9" width="1.6640625" customWidth="1"/>
    <col min="12" max="12" width="1.6640625" customWidth="1"/>
    <col min="14" max="19" width="8.88671875" style="181"/>
  </cols>
  <sheetData>
    <row r="1" spans="1:13" ht="18.600000000000001" customHeight="1" x14ac:dyDescent="0.3">
      <c r="A1" s="9"/>
      <c r="B1" s="180" t="s">
        <v>0</v>
      </c>
      <c r="C1" s="337" t="s">
        <v>1</v>
      </c>
      <c r="D1" s="337"/>
      <c r="E1" s="337"/>
      <c r="F1" s="337"/>
      <c r="G1" s="337"/>
      <c r="H1" s="337"/>
      <c r="I1" s="337"/>
      <c r="J1" s="337"/>
      <c r="K1" s="337"/>
      <c r="L1" s="9"/>
      <c r="M1" s="181"/>
    </row>
    <row r="2" spans="1:13" ht="6" customHeight="1" thickBot="1" x14ac:dyDescent="0.35">
      <c r="A2" s="181"/>
      <c r="B2" s="182"/>
      <c r="C2" s="182"/>
      <c r="D2" s="182"/>
      <c r="E2" s="182"/>
      <c r="F2" s="182"/>
      <c r="G2" s="181"/>
      <c r="H2" s="181"/>
      <c r="I2" s="181"/>
      <c r="J2" s="181"/>
      <c r="K2" s="181"/>
      <c r="L2" s="181"/>
      <c r="M2" s="181"/>
    </row>
    <row r="3" spans="1:13" ht="4.2" customHeight="1" x14ac:dyDescent="0.3">
      <c r="A3" s="314"/>
      <c r="B3" s="315"/>
      <c r="C3" s="315"/>
      <c r="D3" s="315"/>
      <c r="E3" s="316"/>
      <c r="F3" s="316"/>
      <c r="G3" s="316"/>
      <c r="H3" s="316"/>
      <c r="I3" s="317"/>
      <c r="J3" s="181"/>
      <c r="K3" s="181"/>
      <c r="L3" s="181"/>
      <c r="M3" s="181"/>
    </row>
    <row r="4" spans="1:13" ht="4.2" customHeight="1" x14ac:dyDescent="0.3">
      <c r="A4" s="318"/>
      <c r="B4" s="319"/>
      <c r="C4" s="319"/>
      <c r="D4" s="319"/>
      <c r="E4" s="320"/>
      <c r="F4" s="320"/>
      <c r="G4" s="320"/>
      <c r="H4" s="320"/>
      <c r="I4" s="321"/>
      <c r="J4" s="181"/>
      <c r="K4" s="181"/>
      <c r="L4" s="181"/>
      <c r="M4" s="181"/>
    </row>
    <row r="5" spans="1:13" x14ac:dyDescent="0.3">
      <c r="A5" s="318"/>
      <c r="B5" s="322" t="s">
        <v>2</v>
      </c>
      <c r="C5" s="344" t="s">
        <v>3</v>
      </c>
      <c r="D5" s="344"/>
      <c r="E5" s="344"/>
      <c r="F5" s="344"/>
      <c r="G5" s="344"/>
      <c r="H5" s="344"/>
      <c r="I5" s="321"/>
      <c r="J5" s="181"/>
      <c r="K5" s="181"/>
      <c r="L5" s="302" t="s">
        <v>186</v>
      </c>
      <c r="M5" s="181"/>
    </row>
    <row r="6" spans="1:13" x14ac:dyDescent="0.3">
      <c r="A6" s="318"/>
      <c r="B6" s="322" t="s">
        <v>4</v>
      </c>
      <c r="C6" s="327" t="s">
        <v>5</v>
      </c>
      <c r="D6" s="345"/>
      <c r="E6" s="345"/>
      <c r="F6" s="345"/>
      <c r="G6" s="345"/>
      <c r="H6" s="345"/>
      <c r="I6" s="321"/>
      <c r="J6" s="181"/>
      <c r="K6" s="181"/>
      <c r="L6" s="302" t="s">
        <v>192</v>
      </c>
      <c r="M6" s="181"/>
    </row>
    <row r="7" spans="1:13" x14ac:dyDescent="0.3">
      <c r="A7" s="318"/>
      <c r="B7" s="322" t="s">
        <v>6</v>
      </c>
      <c r="C7" s="327">
        <v>4</v>
      </c>
      <c r="D7" s="328"/>
      <c r="E7" s="329"/>
      <c r="F7" s="329"/>
      <c r="G7" s="329"/>
      <c r="H7" s="329"/>
      <c r="I7" s="321"/>
      <c r="J7" s="181"/>
      <c r="K7" s="181"/>
      <c r="L7" s="181"/>
      <c r="M7" s="181"/>
    </row>
    <row r="8" spans="1:13" x14ac:dyDescent="0.3">
      <c r="A8" s="318"/>
      <c r="B8" s="322" t="s">
        <v>7</v>
      </c>
      <c r="C8" s="327">
        <v>25893</v>
      </c>
      <c r="D8" s="328"/>
      <c r="E8" s="329"/>
      <c r="F8" s="329"/>
      <c r="G8" s="329"/>
      <c r="H8" s="329"/>
      <c r="I8" s="321"/>
      <c r="J8" s="181"/>
      <c r="K8" s="181"/>
      <c r="L8" s="181"/>
      <c r="M8" s="181"/>
    </row>
    <row r="9" spans="1:13" x14ac:dyDescent="0.3">
      <c r="A9" s="318"/>
      <c r="B9" s="322" t="s">
        <v>8</v>
      </c>
      <c r="C9" s="327" t="s">
        <v>9</v>
      </c>
      <c r="D9" s="346"/>
      <c r="E9" s="346"/>
      <c r="F9" s="346"/>
      <c r="G9" s="346"/>
      <c r="H9" s="346"/>
      <c r="I9" s="321"/>
      <c r="J9" s="181"/>
      <c r="K9" s="181"/>
      <c r="L9" s="181"/>
      <c r="M9" s="181"/>
    </row>
    <row r="10" spans="1:13" x14ac:dyDescent="0.3">
      <c r="A10" s="318"/>
      <c r="B10" s="322" t="s">
        <v>10</v>
      </c>
      <c r="C10" s="330" t="s">
        <v>187</v>
      </c>
      <c r="D10" s="347"/>
      <c r="E10" s="347"/>
      <c r="F10" s="347"/>
      <c r="G10" s="347"/>
      <c r="H10" s="347"/>
      <c r="I10" s="321"/>
      <c r="J10" s="181"/>
      <c r="K10" s="181"/>
      <c r="L10" s="181"/>
      <c r="M10" s="181"/>
    </row>
    <row r="11" spans="1:13" ht="4.2" customHeight="1" thickBot="1" x14ac:dyDescent="0.35">
      <c r="A11" s="323"/>
      <c r="B11" s="324"/>
      <c r="C11" s="324"/>
      <c r="D11" s="324"/>
      <c r="E11" s="325"/>
      <c r="F11" s="325"/>
      <c r="G11" s="325"/>
      <c r="H11" s="325"/>
      <c r="I11" s="326"/>
      <c r="J11" s="181"/>
      <c r="K11" s="181"/>
      <c r="L11" s="181"/>
      <c r="M11" s="181"/>
    </row>
    <row r="12" spans="1:13" ht="6" customHeight="1" thickBot="1" x14ac:dyDescent="0.35">
      <c r="A12" s="181"/>
      <c r="B12" s="182"/>
      <c r="C12" s="182"/>
      <c r="D12" s="182"/>
      <c r="E12" s="181"/>
      <c r="F12" s="181"/>
      <c r="G12" s="181"/>
      <c r="H12" s="181"/>
      <c r="I12" s="181"/>
      <c r="J12" s="181"/>
      <c r="K12" s="181"/>
      <c r="L12" s="181"/>
      <c r="M12" s="181"/>
    </row>
    <row r="13" spans="1:13" ht="4.2" customHeight="1" x14ac:dyDescent="0.3">
      <c r="A13" s="3"/>
      <c r="B13" s="338" t="s">
        <v>11</v>
      </c>
      <c r="C13" s="338"/>
      <c r="D13" s="338"/>
      <c r="E13" s="338"/>
      <c r="F13" s="338"/>
      <c r="G13" s="338"/>
      <c r="H13" s="338"/>
      <c r="I13" s="338"/>
      <c r="J13" s="338"/>
      <c r="K13" s="338"/>
      <c r="L13" s="339"/>
      <c r="M13" s="181"/>
    </row>
    <row r="14" spans="1:13" ht="13.2" customHeight="1" thickBot="1" x14ac:dyDescent="0.35">
      <c r="A14" s="11"/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1"/>
      <c r="M14" s="181"/>
    </row>
    <row r="15" spans="1:13" ht="42" customHeight="1" x14ac:dyDescent="0.3">
      <c r="A15" s="7"/>
      <c r="B15" s="8"/>
      <c r="C15" s="8"/>
      <c r="D15" s="179" t="s">
        <v>12</v>
      </c>
      <c r="E15" s="179" t="s">
        <v>13</v>
      </c>
      <c r="F15" s="179" t="s">
        <v>14</v>
      </c>
      <c r="G15" s="9"/>
      <c r="H15" s="350" t="s">
        <v>15</v>
      </c>
      <c r="I15" s="350"/>
      <c r="J15" s="350"/>
      <c r="K15" s="350"/>
      <c r="L15" s="10"/>
      <c r="M15" s="181"/>
    </row>
    <row r="16" spans="1:13" ht="15.6" x14ac:dyDescent="0.3">
      <c r="A16" s="7"/>
      <c r="B16" s="183" t="s">
        <v>16</v>
      </c>
      <c r="C16" s="8" t="s">
        <v>17</v>
      </c>
      <c r="D16" s="19">
        <v>9</v>
      </c>
      <c r="E16" s="16">
        <v>1</v>
      </c>
      <c r="F16" s="16"/>
      <c r="G16" s="9"/>
      <c r="H16" s="348" t="s">
        <v>18</v>
      </c>
      <c r="I16" s="348"/>
      <c r="J16" s="348"/>
      <c r="K16" s="348"/>
      <c r="L16" s="10"/>
      <c r="M16" s="181"/>
    </row>
    <row r="17" spans="1:13" x14ac:dyDescent="0.3">
      <c r="A17" s="7"/>
      <c r="B17" s="8"/>
      <c r="C17" s="8" t="s">
        <v>19</v>
      </c>
      <c r="D17" s="19">
        <v>9</v>
      </c>
      <c r="E17" s="16">
        <v>1</v>
      </c>
      <c r="F17" s="16"/>
      <c r="G17" s="9"/>
      <c r="H17" s="348"/>
      <c r="I17" s="348"/>
      <c r="J17" s="348"/>
      <c r="K17" s="348"/>
      <c r="L17" s="10"/>
      <c r="M17" s="181"/>
    </row>
    <row r="18" spans="1:13" x14ac:dyDescent="0.3">
      <c r="A18" s="7"/>
      <c r="B18" s="8"/>
      <c r="C18" s="8" t="s">
        <v>20</v>
      </c>
      <c r="D18" s="19">
        <v>8</v>
      </c>
      <c r="E18" s="16">
        <v>1</v>
      </c>
      <c r="F18" s="16"/>
      <c r="G18" s="9"/>
      <c r="H18" s="348"/>
      <c r="I18" s="348"/>
      <c r="J18" s="348"/>
      <c r="K18" s="348"/>
      <c r="L18" s="10"/>
      <c r="M18" s="181"/>
    </row>
    <row r="19" spans="1:13" x14ac:dyDescent="0.3">
      <c r="A19" s="7"/>
      <c r="B19" s="8"/>
      <c r="C19" s="8" t="s">
        <v>21</v>
      </c>
      <c r="D19" s="19">
        <v>9</v>
      </c>
      <c r="E19" s="16">
        <v>1</v>
      </c>
      <c r="F19" s="16"/>
      <c r="G19" s="9"/>
      <c r="H19" s="348"/>
      <c r="I19" s="348"/>
      <c r="J19" s="348"/>
      <c r="K19" s="348"/>
      <c r="L19" s="10"/>
      <c r="M19" s="181"/>
    </row>
    <row r="20" spans="1:13" ht="4.2" customHeight="1" x14ac:dyDescent="0.3">
      <c r="A20" s="7"/>
      <c r="B20" s="8"/>
      <c r="C20" s="8"/>
      <c r="D20" s="8"/>
      <c r="E20" s="8"/>
      <c r="F20" s="8"/>
      <c r="G20" s="9"/>
      <c r="H20" s="9"/>
      <c r="I20" s="9"/>
      <c r="J20" s="9"/>
      <c r="K20" s="9"/>
      <c r="L20" s="10"/>
      <c r="M20" s="181"/>
    </row>
    <row r="21" spans="1:13" x14ac:dyDescent="0.3">
      <c r="A21" s="7"/>
      <c r="B21" s="8"/>
      <c r="C21" s="8" t="s">
        <v>22</v>
      </c>
      <c r="D21" s="8"/>
      <c r="E21" s="20">
        <f>SUM(D16:D19)</f>
        <v>35</v>
      </c>
      <c r="F21" s="176"/>
      <c r="G21" s="9"/>
      <c r="H21" s="174"/>
      <c r="I21" s="174"/>
      <c r="J21" s="174"/>
      <c r="K21" s="174"/>
      <c r="L21" s="10"/>
      <c r="M21" s="181"/>
    </row>
    <row r="22" spans="1:13" x14ac:dyDescent="0.3">
      <c r="A22" s="7"/>
      <c r="B22" s="8"/>
      <c r="C22" s="8" t="s">
        <v>23</v>
      </c>
      <c r="D22" s="8"/>
      <c r="E22" s="21">
        <f>SUM(E16:E19)</f>
        <v>4</v>
      </c>
      <c r="F22" s="177"/>
      <c r="G22" s="9"/>
      <c r="H22" s="9"/>
      <c r="I22" s="9"/>
      <c r="J22" s="9"/>
      <c r="K22" s="9"/>
      <c r="L22" s="10"/>
      <c r="M22" s="181"/>
    </row>
    <row r="23" spans="1:13" x14ac:dyDescent="0.3">
      <c r="A23" s="7"/>
      <c r="B23" s="8"/>
      <c r="C23" s="15" t="s">
        <v>24</v>
      </c>
      <c r="D23" s="8"/>
      <c r="E23" s="184">
        <f>SUM(E21:E22)</f>
        <v>39</v>
      </c>
      <c r="F23" s="177"/>
      <c r="G23" s="9"/>
      <c r="H23" s="342"/>
      <c r="I23" s="342"/>
      <c r="J23" s="342"/>
      <c r="K23" s="342"/>
      <c r="L23" s="10"/>
      <c r="M23" s="181"/>
    </row>
    <row r="24" spans="1:13" ht="6.9" customHeight="1" thickBot="1" x14ac:dyDescent="0.35">
      <c r="A24" s="7"/>
      <c r="B24" s="8"/>
      <c r="C24" s="8"/>
      <c r="D24" s="8"/>
      <c r="E24" s="24"/>
      <c r="F24" s="24"/>
      <c r="G24" s="9"/>
      <c r="H24" s="9"/>
      <c r="I24" s="9"/>
      <c r="J24" s="9"/>
      <c r="K24" s="9"/>
      <c r="L24" s="10"/>
      <c r="M24" s="181"/>
    </row>
    <row r="25" spans="1:13" ht="6.9" customHeight="1" x14ac:dyDescent="0.3">
      <c r="A25" s="3"/>
      <c r="B25" s="4"/>
      <c r="C25" s="4"/>
      <c r="D25" s="4"/>
      <c r="E25" s="4"/>
      <c r="F25" s="4"/>
      <c r="G25" s="5"/>
      <c r="H25" s="5"/>
      <c r="I25" s="5"/>
      <c r="J25" s="5"/>
      <c r="K25" s="5"/>
      <c r="L25" s="6"/>
      <c r="M25" s="181"/>
    </row>
    <row r="26" spans="1:13" ht="27" customHeight="1" x14ac:dyDescent="0.3">
      <c r="A26" s="7"/>
      <c r="B26" s="8"/>
      <c r="C26" s="8"/>
      <c r="D26" s="178" t="s">
        <v>12</v>
      </c>
      <c r="E26" s="178" t="s">
        <v>25</v>
      </c>
      <c r="F26" s="179" t="s">
        <v>14</v>
      </c>
      <c r="G26" s="9"/>
      <c r="H26" s="350" t="s">
        <v>15</v>
      </c>
      <c r="I26" s="350"/>
      <c r="J26" s="350"/>
      <c r="K26" s="350"/>
      <c r="L26" s="10"/>
      <c r="M26" s="181"/>
    </row>
    <row r="27" spans="1:13" ht="15.6" x14ac:dyDescent="0.3">
      <c r="A27" s="7"/>
      <c r="B27" s="183" t="s">
        <v>26</v>
      </c>
      <c r="C27" s="8" t="s">
        <v>17</v>
      </c>
      <c r="D27" s="18">
        <v>9</v>
      </c>
      <c r="E27" s="16">
        <v>0</v>
      </c>
      <c r="F27" s="16">
        <v>10</v>
      </c>
      <c r="G27" s="9"/>
      <c r="H27" s="349"/>
      <c r="I27" s="349"/>
      <c r="J27" s="349"/>
      <c r="K27" s="349"/>
      <c r="L27" s="10"/>
      <c r="M27" s="181"/>
    </row>
    <row r="28" spans="1:13" x14ac:dyDescent="0.3">
      <c r="A28" s="7"/>
      <c r="B28" s="8"/>
      <c r="C28" s="8" t="s">
        <v>19</v>
      </c>
      <c r="D28" s="18">
        <v>9</v>
      </c>
      <c r="E28" s="16">
        <v>0</v>
      </c>
      <c r="F28" s="16">
        <v>10</v>
      </c>
      <c r="G28" s="9"/>
      <c r="H28" s="349"/>
      <c r="I28" s="349"/>
      <c r="J28" s="349"/>
      <c r="K28" s="349"/>
      <c r="L28" s="10"/>
      <c r="M28" s="181"/>
    </row>
    <row r="29" spans="1:13" x14ac:dyDescent="0.3">
      <c r="A29" s="7"/>
      <c r="B29" s="8"/>
      <c r="C29" s="8" t="s">
        <v>20</v>
      </c>
      <c r="D29" s="17">
        <v>8</v>
      </c>
      <c r="E29" s="16">
        <v>1</v>
      </c>
      <c r="F29" s="16"/>
      <c r="G29" s="9"/>
      <c r="H29" s="349"/>
      <c r="I29" s="349"/>
      <c r="J29" s="349"/>
      <c r="K29" s="349"/>
      <c r="L29" s="10"/>
      <c r="M29" s="181"/>
    </row>
    <row r="30" spans="1:13" x14ac:dyDescent="0.3">
      <c r="A30" s="7"/>
      <c r="B30" s="8"/>
      <c r="C30" s="8" t="s">
        <v>21</v>
      </c>
      <c r="D30" s="18">
        <v>9</v>
      </c>
      <c r="E30" s="16">
        <v>1</v>
      </c>
      <c r="F30" s="16"/>
      <c r="G30" s="9"/>
      <c r="H30" s="349"/>
      <c r="I30" s="349"/>
      <c r="J30" s="349"/>
      <c r="K30" s="349"/>
      <c r="L30" s="10"/>
      <c r="M30" s="181"/>
    </row>
    <row r="31" spans="1:13" ht="4.2" customHeight="1" x14ac:dyDescent="0.3">
      <c r="A31" s="7"/>
      <c r="B31" s="8"/>
      <c r="C31" s="8"/>
      <c r="D31" s="8"/>
      <c r="E31" s="8"/>
      <c r="F31" s="8"/>
      <c r="G31" s="9"/>
      <c r="H31" s="9"/>
      <c r="I31" s="9"/>
      <c r="J31" s="9"/>
      <c r="K31" s="9"/>
      <c r="L31" s="10"/>
      <c r="M31" s="181"/>
    </row>
    <row r="32" spans="1:13" x14ac:dyDescent="0.3">
      <c r="A32" s="7"/>
      <c r="B32" s="8"/>
      <c r="C32" s="8" t="s">
        <v>22</v>
      </c>
      <c r="D32" s="8"/>
      <c r="E32" s="22">
        <f>SUM(D27:D30)</f>
        <v>35</v>
      </c>
      <c r="F32" s="25"/>
      <c r="G32" s="9"/>
      <c r="H32" s="174"/>
      <c r="I32" s="175"/>
      <c r="J32" s="175"/>
      <c r="K32" s="175"/>
      <c r="L32" s="10"/>
      <c r="M32" s="181"/>
    </row>
    <row r="33" spans="1:13" x14ac:dyDescent="0.3">
      <c r="A33" s="7"/>
      <c r="B33" s="8"/>
      <c r="C33" s="8" t="s">
        <v>23</v>
      </c>
      <c r="D33" s="8"/>
      <c r="E33" s="23">
        <f>SUM(E27:E30)</f>
        <v>2</v>
      </c>
      <c r="F33" s="25"/>
      <c r="G33" s="9"/>
      <c r="H33" s="9"/>
      <c r="I33" s="9"/>
      <c r="J33" s="9"/>
      <c r="K33" s="9"/>
      <c r="L33" s="10"/>
      <c r="M33" s="181"/>
    </row>
    <row r="34" spans="1:13" x14ac:dyDescent="0.3">
      <c r="A34" s="7"/>
      <c r="B34" s="8"/>
      <c r="C34" s="15" t="s">
        <v>24</v>
      </c>
      <c r="D34" s="8"/>
      <c r="E34" s="185">
        <f>SUM(E32:E33)</f>
        <v>37</v>
      </c>
      <c r="F34" s="25"/>
      <c r="G34" s="9"/>
      <c r="H34" s="343"/>
      <c r="I34" s="343"/>
      <c r="J34" s="343"/>
      <c r="K34" s="343"/>
      <c r="L34" s="10"/>
      <c r="M34" s="181"/>
    </row>
    <row r="35" spans="1:13" ht="6.9" customHeight="1" thickBot="1" x14ac:dyDescent="0.35">
      <c r="A35" s="7"/>
      <c r="B35" s="8"/>
      <c r="C35" s="8"/>
      <c r="D35" s="8"/>
      <c r="E35" s="25"/>
      <c r="F35" s="25"/>
      <c r="G35" s="9"/>
      <c r="H35" s="13"/>
      <c r="I35" s="13"/>
      <c r="J35" s="13"/>
      <c r="K35" s="13"/>
      <c r="L35" s="14"/>
      <c r="M35" s="181"/>
    </row>
    <row r="36" spans="1:13" ht="6.9" customHeight="1" x14ac:dyDescent="0.3">
      <c r="A36" s="3"/>
      <c r="B36" s="4"/>
      <c r="C36" s="4"/>
      <c r="D36" s="4"/>
      <c r="E36" s="4"/>
      <c r="F36" s="4"/>
      <c r="G36" s="5"/>
      <c r="H36" s="9"/>
      <c r="I36" s="9"/>
      <c r="J36" s="9"/>
      <c r="K36" s="9"/>
      <c r="L36" s="10"/>
      <c r="M36" s="181"/>
    </row>
    <row r="37" spans="1:13" ht="27" customHeight="1" x14ac:dyDescent="0.3">
      <c r="A37" s="7"/>
      <c r="B37" s="8"/>
      <c r="C37" s="8"/>
      <c r="D37" s="179" t="s">
        <v>12</v>
      </c>
      <c r="E37" s="179" t="s">
        <v>25</v>
      </c>
      <c r="F37" s="179" t="s">
        <v>14</v>
      </c>
      <c r="G37" s="9"/>
      <c r="H37" s="350" t="s">
        <v>15</v>
      </c>
      <c r="I37" s="350"/>
      <c r="J37" s="350"/>
      <c r="K37" s="350"/>
      <c r="L37" s="10"/>
      <c r="M37" s="181"/>
    </row>
    <row r="38" spans="1:13" ht="15.6" x14ac:dyDescent="0.3">
      <c r="A38" s="7"/>
      <c r="B38" s="183" t="s">
        <v>27</v>
      </c>
      <c r="C38" s="8" t="s">
        <v>17</v>
      </c>
      <c r="D38" s="18">
        <v>9</v>
      </c>
      <c r="E38" s="16">
        <v>1</v>
      </c>
      <c r="F38" s="16"/>
      <c r="G38" s="9"/>
      <c r="H38" s="348"/>
      <c r="I38" s="348"/>
      <c r="J38" s="348"/>
      <c r="K38" s="348"/>
      <c r="L38" s="10"/>
      <c r="M38" s="181"/>
    </row>
    <row r="39" spans="1:13" x14ac:dyDescent="0.3">
      <c r="A39" s="7"/>
      <c r="B39" s="8"/>
      <c r="C39" s="8" t="s">
        <v>19</v>
      </c>
      <c r="D39" s="18">
        <v>9</v>
      </c>
      <c r="E39" s="16">
        <v>1</v>
      </c>
      <c r="F39" s="16"/>
      <c r="G39" s="9"/>
      <c r="H39" s="348"/>
      <c r="I39" s="348"/>
      <c r="J39" s="348"/>
      <c r="K39" s="348"/>
      <c r="L39" s="10"/>
      <c r="M39" s="181"/>
    </row>
    <row r="40" spans="1:13" x14ac:dyDescent="0.3">
      <c r="A40" s="7"/>
      <c r="B40" s="8"/>
      <c r="C40" s="8" t="s">
        <v>20</v>
      </c>
      <c r="D40" s="17">
        <v>8</v>
      </c>
      <c r="E40" s="16">
        <v>0</v>
      </c>
      <c r="F40" s="16">
        <v>10</v>
      </c>
      <c r="G40" s="9"/>
      <c r="H40" s="348"/>
      <c r="I40" s="348"/>
      <c r="J40" s="348"/>
      <c r="K40" s="348"/>
      <c r="L40" s="10"/>
      <c r="M40" s="181"/>
    </row>
    <row r="41" spans="1:13" x14ac:dyDescent="0.3">
      <c r="A41" s="7"/>
      <c r="B41" s="8"/>
      <c r="C41" s="8" t="s">
        <v>21</v>
      </c>
      <c r="D41" s="18">
        <v>5</v>
      </c>
      <c r="E41" s="16">
        <v>5</v>
      </c>
      <c r="F41" s="16">
        <v>5</v>
      </c>
      <c r="G41" s="9"/>
      <c r="H41" s="348"/>
      <c r="I41" s="348"/>
      <c r="J41" s="348"/>
      <c r="K41" s="348"/>
      <c r="L41" s="10"/>
      <c r="M41" s="181"/>
    </row>
    <row r="42" spans="1:13" ht="4.2" customHeight="1" x14ac:dyDescent="0.3">
      <c r="A42" s="7"/>
      <c r="B42" s="8"/>
      <c r="C42" s="8"/>
      <c r="D42" s="8"/>
      <c r="E42" s="8"/>
      <c r="F42" s="8"/>
      <c r="G42" s="9"/>
      <c r="H42" s="9"/>
      <c r="I42" s="9"/>
      <c r="J42" s="9"/>
      <c r="K42" s="9"/>
      <c r="L42" s="10"/>
      <c r="M42" s="181"/>
    </row>
    <row r="43" spans="1:13" x14ac:dyDescent="0.3">
      <c r="A43" s="7"/>
      <c r="B43" s="8"/>
      <c r="C43" s="8" t="s">
        <v>22</v>
      </c>
      <c r="D43" s="8"/>
      <c r="E43" s="22">
        <f>SUM(D38:D41)</f>
        <v>31</v>
      </c>
      <c r="F43" s="25"/>
      <c r="G43" s="9"/>
      <c r="H43" s="174"/>
      <c r="I43" s="175"/>
      <c r="J43" s="175"/>
      <c r="K43" s="175"/>
      <c r="L43" s="10"/>
      <c r="M43" s="181"/>
    </row>
    <row r="44" spans="1:13" x14ac:dyDescent="0.3">
      <c r="A44" s="7"/>
      <c r="B44" s="8"/>
      <c r="C44" s="8" t="s">
        <v>28</v>
      </c>
      <c r="D44" s="8"/>
      <c r="E44" s="23">
        <f>SUM(E38:E41)</f>
        <v>7</v>
      </c>
      <c r="F44" s="25"/>
      <c r="G44" s="9"/>
      <c r="H44" s="9"/>
      <c r="I44" s="9"/>
      <c r="J44" s="9"/>
      <c r="K44" s="9"/>
      <c r="L44" s="10"/>
      <c r="M44" s="181"/>
    </row>
    <row r="45" spans="1:13" x14ac:dyDescent="0.3">
      <c r="A45" s="7"/>
      <c r="B45" s="8"/>
      <c r="C45" s="15" t="s">
        <v>24</v>
      </c>
      <c r="D45" s="8"/>
      <c r="E45" s="185">
        <f>SUM(E43:E44)</f>
        <v>38</v>
      </c>
      <c r="F45" s="25"/>
      <c r="G45" s="9"/>
      <c r="H45" s="342"/>
      <c r="I45" s="342"/>
      <c r="J45" s="342"/>
      <c r="K45" s="342"/>
      <c r="L45" s="10"/>
      <c r="M45" s="181"/>
    </row>
    <row r="46" spans="1:13" ht="6.9" customHeight="1" thickBot="1" x14ac:dyDescent="0.35">
      <c r="A46" s="7"/>
      <c r="B46" s="8"/>
      <c r="C46" s="8"/>
      <c r="D46" s="8"/>
      <c r="E46" s="25"/>
      <c r="F46" s="25"/>
      <c r="G46" s="9"/>
      <c r="H46" s="9"/>
      <c r="I46" s="9"/>
      <c r="J46" s="9"/>
      <c r="K46" s="9"/>
      <c r="L46" s="10"/>
      <c r="M46" s="181"/>
    </row>
    <row r="47" spans="1:13" ht="6.9" customHeight="1" x14ac:dyDescent="0.3">
      <c r="A47" s="3"/>
      <c r="B47" s="4"/>
      <c r="C47" s="4"/>
      <c r="D47" s="4"/>
      <c r="E47" s="4"/>
      <c r="F47" s="4"/>
      <c r="G47" s="5"/>
      <c r="H47" s="5"/>
      <c r="I47" s="5"/>
      <c r="J47" s="5"/>
      <c r="K47" s="5"/>
      <c r="L47" s="6"/>
      <c r="M47" s="181"/>
    </row>
    <row r="48" spans="1:13" ht="27" customHeight="1" x14ac:dyDescent="0.3">
      <c r="A48" s="7"/>
      <c r="B48" s="8"/>
      <c r="C48" s="8"/>
      <c r="D48" s="179" t="s">
        <v>12</v>
      </c>
      <c r="E48" s="179" t="s">
        <v>25</v>
      </c>
      <c r="F48" s="179" t="s">
        <v>14</v>
      </c>
      <c r="G48" s="9"/>
      <c r="H48" s="350" t="s">
        <v>15</v>
      </c>
      <c r="I48" s="350"/>
      <c r="J48" s="350"/>
      <c r="K48" s="350"/>
      <c r="L48" s="10"/>
      <c r="M48" s="181"/>
    </row>
    <row r="49" spans="1:13" ht="15.6" x14ac:dyDescent="0.3">
      <c r="A49" s="7"/>
      <c r="B49" s="183" t="s">
        <v>29</v>
      </c>
      <c r="C49" s="8" t="s">
        <v>17</v>
      </c>
      <c r="D49" s="18"/>
      <c r="E49" s="16"/>
      <c r="F49" s="16"/>
      <c r="G49" s="9"/>
      <c r="H49" s="349"/>
      <c r="I49" s="348"/>
      <c r="J49" s="348"/>
      <c r="K49" s="348"/>
      <c r="L49" s="10"/>
      <c r="M49" s="181"/>
    </row>
    <row r="50" spans="1:13" x14ac:dyDescent="0.3">
      <c r="A50" s="7"/>
      <c r="B50" s="8"/>
      <c r="C50" s="8" t="s">
        <v>19</v>
      </c>
      <c r="D50" s="18"/>
      <c r="E50" s="16"/>
      <c r="F50" s="16"/>
      <c r="G50" s="9"/>
      <c r="H50" s="348"/>
      <c r="I50" s="348"/>
      <c r="J50" s="348"/>
      <c r="K50" s="348"/>
      <c r="L50" s="10"/>
      <c r="M50" s="181"/>
    </row>
    <row r="51" spans="1:13" x14ac:dyDescent="0.3">
      <c r="A51" s="7"/>
      <c r="B51" s="8"/>
      <c r="C51" s="8" t="s">
        <v>20</v>
      </c>
      <c r="D51" s="17"/>
      <c r="E51" s="16"/>
      <c r="F51" s="16"/>
      <c r="G51" s="9"/>
      <c r="H51" s="348"/>
      <c r="I51" s="348"/>
      <c r="J51" s="348"/>
      <c r="K51" s="348"/>
      <c r="L51" s="10"/>
      <c r="M51" s="181"/>
    </row>
    <row r="52" spans="1:13" x14ac:dyDescent="0.3">
      <c r="A52" s="7"/>
      <c r="B52" s="8"/>
      <c r="C52" s="8" t="s">
        <v>21</v>
      </c>
      <c r="D52" s="18"/>
      <c r="E52" s="16"/>
      <c r="F52" s="16"/>
      <c r="G52" s="9"/>
      <c r="H52" s="348"/>
      <c r="I52" s="348"/>
      <c r="J52" s="348"/>
      <c r="K52" s="348"/>
      <c r="L52" s="10"/>
      <c r="M52" s="181"/>
    </row>
    <row r="53" spans="1:13" ht="4.2" customHeight="1" x14ac:dyDescent="0.3">
      <c r="A53" s="7"/>
      <c r="B53" s="8"/>
      <c r="C53" s="8"/>
      <c r="D53" s="8"/>
      <c r="E53" s="8"/>
      <c r="F53" s="8"/>
      <c r="G53" s="9"/>
      <c r="H53" s="9"/>
      <c r="I53" s="9"/>
      <c r="J53" s="9"/>
      <c r="K53" s="9"/>
      <c r="L53" s="10"/>
      <c r="M53" s="181"/>
    </row>
    <row r="54" spans="1:13" x14ac:dyDescent="0.3">
      <c r="A54" s="7"/>
      <c r="B54" s="8"/>
      <c r="C54" s="8" t="s">
        <v>22</v>
      </c>
      <c r="D54" s="8"/>
      <c r="E54" s="22">
        <f>SUM(D49:D52)</f>
        <v>0</v>
      </c>
      <c r="F54" s="25"/>
      <c r="G54" s="9"/>
      <c r="H54" s="174"/>
      <c r="I54" s="175"/>
      <c r="J54" s="175"/>
      <c r="K54" s="175"/>
      <c r="L54" s="10"/>
      <c r="M54" s="181"/>
    </row>
    <row r="55" spans="1:13" x14ac:dyDescent="0.3">
      <c r="A55" s="7"/>
      <c r="B55" s="8"/>
      <c r="C55" s="8" t="s">
        <v>30</v>
      </c>
      <c r="D55" s="8"/>
      <c r="E55" s="23">
        <f>SUM(E49:E52)</f>
        <v>0</v>
      </c>
      <c r="F55" s="25"/>
      <c r="G55" s="9"/>
      <c r="H55" s="9"/>
      <c r="I55" s="9"/>
      <c r="J55" s="9"/>
      <c r="K55" s="9"/>
      <c r="L55" s="10"/>
      <c r="M55" s="181"/>
    </row>
    <row r="56" spans="1:13" x14ac:dyDescent="0.3">
      <c r="A56" s="7"/>
      <c r="B56" s="8"/>
      <c r="C56" s="15" t="s">
        <v>24</v>
      </c>
      <c r="D56" s="8"/>
      <c r="E56" s="185">
        <f>SUM(E54:E55)</f>
        <v>0</v>
      </c>
      <c r="F56" s="25"/>
      <c r="G56" s="9"/>
      <c r="H56" s="342"/>
      <c r="I56" s="342"/>
      <c r="J56" s="342"/>
      <c r="K56" s="342"/>
      <c r="L56" s="10"/>
      <c r="M56" s="181"/>
    </row>
    <row r="57" spans="1:13" ht="4.2" customHeight="1" thickBot="1" x14ac:dyDescent="0.35">
      <c r="A57" s="11"/>
      <c r="B57" s="12"/>
      <c r="C57" s="12"/>
      <c r="D57" s="12"/>
      <c r="E57" s="12"/>
      <c r="F57" s="12"/>
      <c r="G57" s="13"/>
      <c r="H57" s="13"/>
      <c r="I57" s="13"/>
      <c r="J57" s="13"/>
      <c r="K57" s="13"/>
      <c r="L57" s="14"/>
      <c r="M57" s="181"/>
    </row>
    <row r="58" spans="1:13" x14ac:dyDescent="0.3">
      <c r="A58" s="181"/>
      <c r="B58" s="182"/>
      <c r="C58" s="182"/>
      <c r="D58" s="182"/>
      <c r="E58" s="182"/>
      <c r="F58" s="182"/>
      <c r="G58" s="181"/>
      <c r="H58" s="181"/>
      <c r="I58" s="181"/>
      <c r="J58" s="181"/>
      <c r="K58" s="181"/>
      <c r="L58" s="181"/>
      <c r="M58" s="181"/>
    </row>
    <row r="59" spans="1:13" x14ac:dyDescent="0.3">
      <c r="A59" s="181"/>
      <c r="B59" s="182"/>
      <c r="C59" s="182"/>
      <c r="D59" s="182"/>
      <c r="E59" s="182"/>
      <c r="F59" s="182"/>
      <c r="G59" s="181"/>
      <c r="H59" s="181"/>
      <c r="I59" s="181"/>
      <c r="J59" s="181"/>
      <c r="K59" s="181"/>
      <c r="L59" s="181"/>
      <c r="M59" s="181"/>
    </row>
    <row r="60" spans="1:13" x14ac:dyDescent="0.3">
      <c r="A60" s="181"/>
      <c r="B60" s="182"/>
      <c r="C60" s="182"/>
      <c r="D60" s="182"/>
      <c r="E60" s="182"/>
      <c r="F60" s="182"/>
      <c r="G60" s="181"/>
      <c r="H60" s="181"/>
      <c r="I60" s="181"/>
      <c r="J60" s="181"/>
      <c r="K60" s="181"/>
      <c r="L60" s="181"/>
      <c r="M60" s="181"/>
    </row>
  </sheetData>
  <sheetProtection selectLockedCells="1"/>
  <mergeCells count="18">
    <mergeCell ref="H56:K56"/>
    <mergeCell ref="C5:H5"/>
    <mergeCell ref="D6:H6"/>
    <mergeCell ref="D9:H9"/>
    <mergeCell ref="D10:H10"/>
    <mergeCell ref="H16:K19"/>
    <mergeCell ref="H27:K30"/>
    <mergeCell ref="H38:K41"/>
    <mergeCell ref="H49:K52"/>
    <mergeCell ref="H15:K15"/>
    <mergeCell ref="H26:K26"/>
    <mergeCell ref="H37:K37"/>
    <mergeCell ref="H48:K48"/>
    <mergeCell ref="C1:K1"/>
    <mergeCell ref="B13:L14"/>
    <mergeCell ref="H45:K45"/>
    <mergeCell ref="H23:K23"/>
    <mergeCell ref="H34:K34"/>
  </mergeCells>
  <pageMargins left="0.51181102362204722" right="0.51181102362204722" top="0.74803149606299213" bottom="0.74803149606299213" header="0.31496062992125984" footer="0.31496062992125984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gegevens!$G$3:$G$8</xm:f>
          </x14:formula1>
          <xm:sqref>E27:E30 E16:E19 E38:E41 E49:E52</xm:sqref>
        </x14:dataValidation>
        <x14:dataValidation type="list" allowBlank="1" showInputMessage="1" showErrorMessage="1" xr:uid="{00000000-0002-0000-0000-000001000000}">
          <x14:formula1>
            <xm:f>gegevens!$E$3:$E$8</xm:f>
          </x14:formula1>
          <xm:sqref>D16:D19 D27:D30 D38:D41 D49:D52</xm:sqref>
        </x14:dataValidation>
        <x14:dataValidation type="list" allowBlank="1" showInputMessage="1" showErrorMessage="1" xr:uid="{00000000-0002-0000-0000-000002000000}">
          <x14:formula1>
            <xm:f>gegevens!$H$3:$H$6</xm:f>
          </x14:formula1>
          <xm:sqref>C6</xm:sqref>
        </x14:dataValidation>
        <x14:dataValidation type="list" allowBlank="1" showInputMessage="1" showErrorMessage="1" xr:uid="{00000000-0002-0000-0000-000003000000}">
          <x14:formula1>
            <xm:f>gegevens!$B$3:$B$4</xm:f>
          </x14:formula1>
          <xm:sqref>C9</xm:sqref>
        </x14:dataValidation>
        <x14:dataValidation type="list" allowBlank="1" showInputMessage="1" xr:uid="{00000000-0002-0000-0000-000004000000}">
          <x14:formula1>
            <xm:f>gegevens!$D$3:$D$6</xm:f>
          </x14:formula1>
          <xm:sqref>C10</xm:sqref>
        </x14:dataValidation>
        <x14:dataValidation type="list" allowBlank="1" showInputMessage="1" showErrorMessage="1" xr:uid="{00000000-0002-0000-0000-000005000000}">
          <x14:formula1>
            <xm:f>gegevens!$A$3:$A$6</xm:f>
          </x14:formula1>
          <xm:sqref>C7</xm:sqref>
        </x14:dataValidation>
        <x14:dataValidation type="list" allowBlank="1" showInputMessage="1" showErrorMessage="1" xr:uid="{00000000-0002-0000-0000-000006000000}">
          <x14:formula1>
            <xm:f>gegevens!$D$35:$D$45</xm:f>
          </x14:formula1>
          <xm:sqref>F16:F19 F27:F30 F38:F41 F49:F52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  <pageSetUpPr fitToPage="1"/>
  </sheetPr>
  <dimension ref="A1:AJ47"/>
  <sheetViews>
    <sheetView zoomScale="90" zoomScaleNormal="90" workbookViewId="0">
      <selection activeCell="AG36" sqref="AG36"/>
    </sheetView>
  </sheetViews>
  <sheetFormatPr defaultRowHeight="14.4" x14ac:dyDescent="0.3"/>
  <cols>
    <col min="1" max="1" width="3.6640625" customWidth="1"/>
    <col min="2" max="2" width="30.6640625" style="2" customWidth="1"/>
    <col min="3" max="14" width="5.6640625" style="28" customWidth="1"/>
    <col min="15" max="15" width="7.6640625" style="28" customWidth="1"/>
    <col min="16" max="16" width="3.6640625" customWidth="1"/>
    <col min="17" max="17" width="3.33203125" customWidth="1"/>
    <col min="18" max="18" width="5.8867187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6" s="26" customFormat="1" ht="15.75" customHeight="1" thickBot="1" x14ac:dyDescent="0.35">
      <c r="A1" s="397"/>
      <c r="B1" s="376" t="s">
        <v>31</v>
      </c>
      <c r="C1" s="383" t="s">
        <v>32</v>
      </c>
      <c r="D1" s="384"/>
      <c r="E1" s="384"/>
      <c r="F1" s="378" t="str">
        <f>Opleidingsgegevens!C5</f>
        <v>Technicus Mechatronica</v>
      </c>
      <c r="G1" s="378"/>
      <c r="H1" s="379"/>
      <c r="I1" s="379"/>
      <c r="J1" s="379"/>
      <c r="K1" s="379"/>
      <c r="L1" s="379"/>
      <c r="M1" s="379"/>
      <c r="N1" s="379"/>
      <c r="O1" s="75"/>
      <c r="S1" s="397"/>
      <c r="T1" s="376" t="s">
        <v>31</v>
      </c>
      <c r="U1" s="383" t="s">
        <v>32</v>
      </c>
      <c r="V1" s="384"/>
      <c r="W1" s="414" t="str">
        <f>Opleidingsgegevens!C5</f>
        <v>Technicus Mechatronica</v>
      </c>
      <c r="X1" s="415"/>
      <c r="Y1" s="415"/>
      <c r="Z1" s="415"/>
      <c r="AA1" s="415"/>
      <c r="AB1" s="415"/>
      <c r="AC1" s="75"/>
    </row>
    <row r="2" spans="1:36" s="26" customFormat="1" ht="15.75" customHeight="1" thickBot="1" x14ac:dyDescent="0.35">
      <c r="A2" s="397"/>
      <c r="B2" s="377"/>
      <c r="C2" s="383" t="s">
        <v>33</v>
      </c>
      <c r="D2" s="384"/>
      <c r="E2" s="384"/>
      <c r="F2" s="384" t="s">
        <v>95</v>
      </c>
      <c r="G2" s="384"/>
      <c r="H2" s="384"/>
      <c r="I2" s="384"/>
      <c r="J2" s="384"/>
      <c r="K2" s="384"/>
      <c r="L2" s="384"/>
      <c r="M2" s="384"/>
      <c r="N2" s="378"/>
      <c r="O2" s="75"/>
      <c r="S2" s="397"/>
      <c r="T2" s="377"/>
      <c r="U2" s="383" t="s">
        <v>33</v>
      </c>
      <c r="V2" s="384"/>
      <c r="W2" s="384"/>
      <c r="X2" s="384"/>
      <c r="Y2" s="384"/>
      <c r="Z2" s="384"/>
      <c r="AA2" s="384"/>
      <c r="AB2" s="378"/>
      <c r="AC2" s="75"/>
    </row>
    <row r="3" spans="1:36" s="26" customFormat="1" ht="15.75" customHeight="1" thickBot="1" x14ac:dyDescent="0.35">
      <c r="A3" s="397"/>
      <c r="B3" s="377"/>
      <c r="C3" s="383" t="s">
        <v>34</v>
      </c>
      <c r="D3" s="384"/>
      <c r="E3" s="384"/>
      <c r="F3" s="384" t="s">
        <v>35</v>
      </c>
      <c r="G3" s="384"/>
      <c r="H3" s="384"/>
      <c r="I3" s="384"/>
      <c r="J3" s="384"/>
      <c r="K3" s="384"/>
      <c r="L3" s="384"/>
      <c r="M3" s="384"/>
      <c r="N3" s="378"/>
      <c r="O3" s="75"/>
      <c r="S3" s="397"/>
      <c r="T3" s="377"/>
      <c r="U3" s="383" t="s">
        <v>34</v>
      </c>
      <c r="V3" s="384"/>
      <c r="W3" s="384" t="s">
        <v>36</v>
      </c>
      <c r="X3" s="384"/>
      <c r="Y3" s="384"/>
      <c r="Z3" s="384"/>
      <c r="AA3" s="384"/>
      <c r="AB3" s="378"/>
      <c r="AC3" s="75"/>
    </row>
    <row r="4" spans="1:36" ht="15.75" customHeight="1" thickBot="1" x14ac:dyDescent="0.35">
      <c r="A4" s="397"/>
      <c r="B4" s="377"/>
      <c r="C4" s="385" t="s">
        <v>37</v>
      </c>
      <c r="D4" s="385"/>
      <c r="E4" s="385"/>
      <c r="F4" s="385" t="s">
        <v>38</v>
      </c>
      <c r="G4" s="385"/>
      <c r="H4" s="385"/>
      <c r="I4" s="385" t="s">
        <v>39</v>
      </c>
      <c r="J4" s="385"/>
      <c r="K4" s="385"/>
      <c r="L4" s="385" t="s">
        <v>40</v>
      </c>
      <c r="M4" s="385"/>
      <c r="N4" s="385"/>
      <c r="O4" s="76"/>
      <c r="S4" s="397"/>
      <c r="T4" s="377"/>
      <c r="U4" s="385" t="s">
        <v>37</v>
      </c>
      <c r="V4" s="385"/>
      <c r="W4" s="385" t="s">
        <v>38</v>
      </c>
      <c r="X4" s="385"/>
      <c r="Y4" s="385" t="s">
        <v>39</v>
      </c>
      <c r="Z4" s="385"/>
      <c r="AA4" s="385" t="s">
        <v>40</v>
      </c>
      <c r="AB4" s="385"/>
      <c r="AC4" s="76"/>
    </row>
    <row r="5" spans="1:36" s="1" customFormat="1" ht="28.2" thickBot="1" x14ac:dyDescent="0.35">
      <c r="A5" s="397"/>
      <c r="B5" s="77" t="s">
        <v>41</v>
      </c>
      <c r="C5" s="134" t="s">
        <v>42</v>
      </c>
      <c r="D5" s="276" t="s">
        <v>43</v>
      </c>
      <c r="E5" s="110" t="s">
        <v>44</v>
      </c>
      <c r="F5" s="134" t="s">
        <v>42</v>
      </c>
      <c r="G5" s="276" t="s">
        <v>43</v>
      </c>
      <c r="H5" s="110" t="s">
        <v>44</v>
      </c>
      <c r="I5" s="134" t="s">
        <v>42</v>
      </c>
      <c r="J5" s="276" t="s">
        <v>43</v>
      </c>
      <c r="K5" s="110" t="s">
        <v>44</v>
      </c>
      <c r="L5" s="134" t="s">
        <v>42</v>
      </c>
      <c r="M5" s="276" t="s">
        <v>43</v>
      </c>
      <c r="N5" s="110" t="s">
        <v>44</v>
      </c>
      <c r="O5" s="98" t="s">
        <v>45</v>
      </c>
      <c r="S5" s="397"/>
      <c r="T5" s="77" t="s">
        <v>41</v>
      </c>
      <c r="U5" s="134" t="s">
        <v>42</v>
      </c>
      <c r="V5" s="110" t="s">
        <v>44</v>
      </c>
      <c r="W5" s="134" t="s">
        <v>42</v>
      </c>
      <c r="X5" s="110" t="s">
        <v>44</v>
      </c>
      <c r="Y5" s="134" t="s">
        <v>42</v>
      </c>
      <c r="Z5" s="110" t="s">
        <v>44</v>
      </c>
      <c r="AA5" s="134" t="s">
        <v>42</v>
      </c>
      <c r="AB5" s="110" t="s">
        <v>44</v>
      </c>
      <c r="AC5" s="98" t="s">
        <v>45</v>
      </c>
    </row>
    <row r="6" spans="1:36" s="29" customFormat="1" ht="15" customHeight="1" x14ac:dyDescent="0.3">
      <c r="A6" s="391" t="s">
        <v>46</v>
      </c>
      <c r="B6" s="305" t="s">
        <v>47</v>
      </c>
      <c r="C6" s="189">
        <v>1.5</v>
      </c>
      <c r="D6" s="270">
        <v>1</v>
      </c>
      <c r="E6" s="192">
        <f>C6*Opleidingsgegevens!D16</f>
        <v>13.5</v>
      </c>
      <c r="F6" s="189">
        <v>1.5</v>
      </c>
      <c r="G6" s="270">
        <v>1</v>
      </c>
      <c r="H6" s="192">
        <f>F6*Opleidingsgegevens!D17</f>
        <v>13.5</v>
      </c>
      <c r="I6" s="189">
        <v>1.5</v>
      </c>
      <c r="J6" s="275">
        <v>1</v>
      </c>
      <c r="K6" s="190">
        <f>I6*Opleidingsgegevens!D18</f>
        <v>12</v>
      </c>
      <c r="L6" s="189">
        <v>1.5</v>
      </c>
      <c r="M6" s="275">
        <v>1</v>
      </c>
      <c r="N6" s="190">
        <f>L6*Opleidingsgegevens!D19</f>
        <v>13.5</v>
      </c>
      <c r="O6" s="79">
        <f>SUM(E6,H6,K6,N6)</f>
        <v>52.5</v>
      </c>
      <c r="S6" s="408" t="s">
        <v>46</v>
      </c>
      <c r="T6" s="78"/>
      <c r="U6" s="189"/>
      <c r="V6" s="190">
        <f>U6*Opleidingsgegevens!D$16</f>
        <v>0</v>
      </c>
      <c r="W6" s="189"/>
      <c r="X6" s="190">
        <f>W6*Opleidingsgegevens!D$17</f>
        <v>0</v>
      </c>
      <c r="Y6" s="189"/>
      <c r="Z6" s="190">
        <f>Y6*Opleidingsgegevens!D$18</f>
        <v>0</v>
      </c>
      <c r="AA6" s="189"/>
      <c r="AB6" s="190">
        <f>AA6*Opleidingsgegevens!D$19</f>
        <v>0</v>
      </c>
      <c r="AC6" s="79">
        <f>SUM(V6,X6,Z6,AB6)</f>
        <v>0</v>
      </c>
    </row>
    <row r="7" spans="1:36" s="29" customFormat="1" ht="15" customHeight="1" x14ac:dyDescent="0.3">
      <c r="A7" s="392"/>
      <c r="B7" s="292" t="s">
        <v>48</v>
      </c>
      <c r="C7" s="191"/>
      <c r="D7" s="271"/>
      <c r="E7" s="192">
        <f>C7*Opleidingsgegevens!D16</f>
        <v>0</v>
      </c>
      <c r="F7" s="191"/>
      <c r="G7" s="271"/>
      <c r="H7" s="192">
        <f>F7*Opleidingsgegevens!D17</f>
        <v>0</v>
      </c>
      <c r="I7" s="191"/>
      <c r="J7" s="271"/>
      <c r="K7" s="192">
        <f>I7*Opleidingsgegevens!D18</f>
        <v>0</v>
      </c>
      <c r="L7" s="191">
        <v>1.5</v>
      </c>
      <c r="M7" s="271">
        <v>1</v>
      </c>
      <c r="N7" s="192">
        <f>L7*Opleidingsgegevens!D19</f>
        <v>13.5</v>
      </c>
      <c r="O7" s="81">
        <f t="shared" ref="O7:O18" si="0">SUM(E7,H7,K7,N7)</f>
        <v>13.5</v>
      </c>
      <c r="S7" s="409"/>
      <c r="T7" s="80"/>
      <c r="U7" s="191"/>
      <c r="V7" s="192">
        <f>U7*Opleidingsgegevens!D$16</f>
        <v>0</v>
      </c>
      <c r="W7" s="191"/>
      <c r="X7" s="192">
        <f>W7*Opleidingsgegevens!D$17</f>
        <v>0</v>
      </c>
      <c r="Y7" s="191"/>
      <c r="Z7" s="192">
        <f>Y7*Opleidingsgegevens!D$18</f>
        <v>0</v>
      </c>
      <c r="AA7" s="191"/>
      <c r="AB7" s="192">
        <f>AA7*Opleidingsgegevens!D$19</f>
        <v>0</v>
      </c>
      <c r="AC7" s="81">
        <f t="shared" ref="AC7:AC29" si="1">SUM(V7,X7,Z7,AB7)</f>
        <v>0</v>
      </c>
    </row>
    <row r="8" spans="1:36" s="29" customFormat="1" ht="15" customHeight="1" x14ac:dyDescent="0.3">
      <c r="A8" s="392"/>
      <c r="B8" s="292" t="s">
        <v>49</v>
      </c>
      <c r="C8" s="191">
        <v>2</v>
      </c>
      <c r="D8" s="271">
        <v>1</v>
      </c>
      <c r="E8" s="192">
        <f>C8*Opleidingsgegevens!D16</f>
        <v>18</v>
      </c>
      <c r="F8" s="191">
        <v>2</v>
      </c>
      <c r="G8" s="271">
        <v>1</v>
      </c>
      <c r="H8" s="192">
        <f>F8*Opleidingsgegevens!D17</f>
        <v>18</v>
      </c>
      <c r="I8" s="191">
        <v>2</v>
      </c>
      <c r="J8" s="271">
        <v>1</v>
      </c>
      <c r="K8" s="192">
        <f>I8*Opleidingsgegevens!D18</f>
        <v>16</v>
      </c>
      <c r="L8" s="191"/>
      <c r="M8" s="271"/>
      <c r="N8" s="192">
        <f>L8*Opleidingsgegevens!D19</f>
        <v>0</v>
      </c>
      <c r="O8" s="81">
        <f t="shared" si="0"/>
        <v>52</v>
      </c>
      <c r="S8" s="409"/>
      <c r="T8" s="80"/>
      <c r="U8" s="191"/>
      <c r="V8" s="192">
        <f>U8*Opleidingsgegevens!D$16</f>
        <v>0</v>
      </c>
      <c r="W8" s="191"/>
      <c r="X8" s="192">
        <f>W8*Opleidingsgegevens!D$17</f>
        <v>0</v>
      </c>
      <c r="Y8" s="191"/>
      <c r="Z8" s="192">
        <f>Y8*Opleidingsgegevens!D$18</f>
        <v>0</v>
      </c>
      <c r="AA8" s="191"/>
      <c r="AB8" s="192">
        <f>AA8*Opleidingsgegevens!D$19</f>
        <v>0</v>
      </c>
      <c r="AC8" s="81">
        <f t="shared" si="1"/>
        <v>0</v>
      </c>
    </row>
    <row r="9" spans="1:36" s="29" customFormat="1" ht="15" customHeight="1" x14ac:dyDescent="0.3">
      <c r="A9" s="392"/>
      <c r="B9" s="292"/>
      <c r="C9" s="191"/>
      <c r="D9" s="271"/>
      <c r="E9" s="192">
        <f>C9*Opleidingsgegevens!D16</f>
        <v>0</v>
      </c>
      <c r="F9" s="191"/>
      <c r="G9" s="271"/>
      <c r="H9" s="192">
        <f>F9*Opleidingsgegevens!D17</f>
        <v>0</v>
      </c>
      <c r="I9" s="191"/>
      <c r="J9" s="271"/>
      <c r="K9" s="192">
        <f>I9*Opleidingsgegevens!D18</f>
        <v>0</v>
      </c>
      <c r="L9" s="191"/>
      <c r="M9" s="271"/>
      <c r="N9" s="192">
        <f>L9*Opleidingsgegevens!D19</f>
        <v>0</v>
      </c>
      <c r="O9" s="81">
        <f t="shared" si="0"/>
        <v>0</v>
      </c>
      <c r="S9" s="409"/>
      <c r="T9" s="80"/>
      <c r="U9" s="191"/>
      <c r="V9" s="192">
        <f>U9*Opleidingsgegevens!D$16</f>
        <v>0</v>
      </c>
      <c r="W9" s="191"/>
      <c r="X9" s="192">
        <f>W9*Opleidingsgegevens!D$17</f>
        <v>0</v>
      </c>
      <c r="Y9" s="191"/>
      <c r="Z9" s="192">
        <f>Y9*Opleidingsgegevens!D$18</f>
        <v>0</v>
      </c>
      <c r="AA9" s="191"/>
      <c r="AB9" s="192">
        <f>AA9*Opleidingsgegevens!D$19</f>
        <v>0</v>
      </c>
      <c r="AC9" s="81">
        <f t="shared" si="1"/>
        <v>0</v>
      </c>
    </row>
    <row r="10" spans="1:36" s="29" customFormat="1" ht="15" customHeight="1" x14ac:dyDescent="0.3">
      <c r="A10" s="392"/>
      <c r="B10" s="292" t="s">
        <v>50</v>
      </c>
      <c r="C10" s="191">
        <v>4.5</v>
      </c>
      <c r="D10" s="271">
        <v>2</v>
      </c>
      <c r="E10" s="192">
        <f>C10*Opleidingsgegevens!D16</f>
        <v>40.5</v>
      </c>
      <c r="F10" s="191">
        <v>3.5</v>
      </c>
      <c r="G10" s="271">
        <v>1</v>
      </c>
      <c r="H10" s="192">
        <f>F10*Opleidingsgegevens!D17</f>
        <v>31.5</v>
      </c>
      <c r="I10" s="191">
        <v>3.5</v>
      </c>
      <c r="J10" s="271">
        <v>1</v>
      </c>
      <c r="K10" s="192">
        <f>I10*Opleidingsgegevens!D18</f>
        <v>28</v>
      </c>
      <c r="L10" s="191">
        <v>3.5</v>
      </c>
      <c r="M10" s="271">
        <v>2</v>
      </c>
      <c r="N10" s="192">
        <f>L10*Opleidingsgegevens!D19</f>
        <v>31.5</v>
      </c>
      <c r="O10" s="81">
        <f t="shared" si="0"/>
        <v>131.5</v>
      </c>
      <c r="S10" s="409"/>
      <c r="T10" s="80"/>
      <c r="U10" s="191"/>
      <c r="V10" s="192">
        <f>U10*Opleidingsgegevens!D$16</f>
        <v>0</v>
      </c>
      <c r="W10" s="191"/>
      <c r="X10" s="192">
        <f>W10*Opleidingsgegevens!D$17</f>
        <v>0</v>
      </c>
      <c r="Y10" s="191"/>
      <c r="Z10" s="192">
        <f>Y10*Opleidingsgegevens!D$18</f>
        <v>0</v>
      </c>
      <c r="AA10" s="191"/>
      <c r="AB10" s="192">
        <f>AA10*Opleidingsgegevens!D$19</f>
        <v>0</v>
      </c>
      <c r="AC10" s="81">
        <f t="shared" si="1"/>
        <v>0</v>
      </c>
      <c r="AF10" s="303" t="s">
        <v>51</v>
      </c>
      <c r="AG10" s="303" t="s">
        <v>52</v>
      </c>
      <c r="AH10" s="303" t="s">
        <v>53</v>
      </c>
      <c r="AI10" s="303" t="s">
        <v>54</v>
      </c>
    </row>
    <row r="11" spans="1:36" s="29" customFormat="1" ht="15" customHeight="1" x14ac:dyDescent="0.3">
      <c r="A11" s="392"/>
      <c r="B11" s="292" t="s">
        <v>55</v>
      </c>
      <c r="C11" s="191"/>
      <c r="D11" s="271"/>
      <c r="E11" s="192">
        <f>C11*Opleidingsgegevens!D16</f>
        <v>0</v>
      </c>
      <c r="F11" s="191"/>
      <c r="G11" s="271"/>
      <c r="H11" s="192">
        <f>F11*Opleidingsgegevens!D17</f>
        <v>0</v>
      </c>
      <c r="I11" s="191"/>
      <c r="J11" s="271"/>
      <c r="K11" s="192">
        <f>I11*Opleidingsgegevens!D18</f>
        <v>0</v>
      </c>
      <c r="L11" s="191">
        <v>2</v>
      </c>
      <c r="M11" s="271">
        <v>2</v>
      </c>
      <c r="N11" s="192">
        <f>L11*Opleidingsgegevens!D19</f>
        <v>18</v>
      </c>
      <c r="O11" s="81">
        <f t="shared" si="0"/>
        <v>18</v>
      </c>
      <c r="S11" s="409"/>
      <c r="T11" s="80"/>
      <c r="U11" s="191"/>
      <c r="V11" s="192">
        <f>U11*Opleidingsgegevens!D$16</f>
        <v>0</v>
      </c>
      <c r="W11" s="191"/>
      <c r="X11" s="192">
        <f>W11*Opleidingsgegevens!D$17</f>
        <v>0</v>
      </c>
      <c r="Y11" s="191"/>
      <c r="Z11" s="192">
        <f>Y11*Opleidingsgegevens!D$18</f>
        <v>0</v>
      </c>
      <c r="AA11" s="191"/>
      <c r="AB11" s="192">
        <f>AA11*Opleidingsgegevens!D$19</f>
        <v>0</v>
      </c>
      <c r="AC11" s="81">
        <f t="shared" si="1"/>
        <v>0</v>
      </c>
      <c r="AE11" s="29" t="s">
        <v>56</v>
      </c>
      <c r="AF11" s="304">
        <f>O41</f>
        <v>945</v>
      </c>
      <c r="AG11" s="304">
        <f>O42</f>
        <v>0</v>
      </c>
      <c r="AH11" s="304">
        <f>O43</f>
        <v>945</v>
      </c>
      <c r="AI11" s="304">
        <f>O44</f>
        <v>655</v>
      </c>
    </row>
    <row r="12" spans="1:36" s="29" customFormat="1" ht="15" customHeight="1" x14ac:dyDescent="0.3">
      <c r="A12" s="392"/>
      <c r="B12" s="292"/>
      <c r="C12" s="191"/>
      <c r="D12" s="271"/>
      <c r="E12" s="192">
        <f>C12*Opleidingsgegevens!D16</f>
        <v>0</v>
      </c>
      <c r="F12" s="191"/>
      <c r="G12" s="271"/>
      <c r="H12" s="192">
        <f>F12*Opleidingsgegevens!D17</f>
        <v>0</v>
      </c>
      <c r="I12" s="191"/>
      <c r="J12" s="271"/>
      <c r="K12" s="192">
        <f>I12*Opleidingsgegevens!D18</f>
        <v>0</v>
      </c>
      <c r="L12" s="191"/>
      <c r="M12" s="271"/>
      <c r="N12" s="192">
        <f>L12*Opleidingsgegevens!D19</f>
        <v>0</v>
      </c>
      <c r="O12" s="81">
        <f t="shared" si="0"/>
        <v>0</v>
      </c>
      <c r="S12" s="409"/>
      <c r="T12" s="80"/>
      <c r="U12" s="191"/>
      <c r="V12" s="192">
        <f>U12*Opleidingsgegevens!D$16</f>
        <v>0</v>
      </c>
      <c r="W12" s="191"/>
      <c r="X12" s="192">
        <f>W12*Opleidingsgegevens!D$17</f>
        <v>0</v>
      </c>
      <c r="Y12" s="191"/>
      <c r="Z12" s="192">
        <f>Y12*Opleidingsgegevens!D$18</f>
        <v>0</v>
      </c>
      <c r="AA12" s="191"/>
      <c r="AB12" s="192">
        <f>AA12*Opleidingsgegevens!D$19</f>
        <v>0</v>
      </c>
      <c r="AC12" s="81">
        <f t="shared" si="1"/>
        <v>0</v>
      </c>
      <c r="AE12" s="29" t="s">
        <v>57</v>
      </c>
      <c r="AF12" s="304">
        <f>Leerjaar2!O41</f>
        <v>459</v>
      </c>
      <c r="AG12" s="304">
        <f>Leerjaar2!O42</f>
        <v>800</v>
      </c>
      <c r="AH12" s="304">
        <f>Leerjaar2!O43</f>
        <v>1259</v>
      </c>
      <c r="AI12" s="304">
        <f>Leerjaar2!O44</f>
        <v>341</v>
      </c>
    </row>
    <row r="13" spans="1:36" s="29" customFormat="1" ht="15" customHeight="1" x14ac:dyDescent="0.3">
      <c r="A13" s="392"/>
      <c r="B13" s="292" t="s">
        <v>58</v>
      </c>
      <c r="C13" s="191">
        <v>4.5</v>
      </c>
      <c r="D13" s="271">
        <v>2</v>
      </c>
      <c r="E13" s="192">
        <f>C13*Opleidingsgegevens!D16</f>
        <v>40.5</v>
      </c>
      <c r="F13" s="191">
        <v>3.5</v>
      </c>
      <c r="G13" s="271">
        <v>1</v>
      </c>
      <c r="H13" s="192">
        <f>F13*Opleidingsgegevens!D17</f>
        <v>31.5</v>
      </c>
      <c r="I13" s="191">
        <v>3.5</v>
      </c>
      <c r="J13" s="271">
        <v>1</v>
      </c>
      <c r="K13" s="192">
        <f>I13*Opleidingsgegevens!D18</f>
        <v>28</v>
      </c>
      <c r="L13" s="191">
        <v>3.5</v>
      </c>
      <c r="M13" s="271">
        <v>2</v>
      </c>
      <c r="N13" s="192">
        <f>L13*Opleidingsgegevens!D19</f>
        <v>31.5</v>
      </c>
      <c r="O13" s="81">
        <f t="shared" si="0"/>
        <v>131.5</v>
      </c>
      <c r="S13" s="409"/>
      <c r="T13" s="80"/>
      <c r="U13" s="191"/>
      <c r="V13" s="192">
        <f>U13*Opleidingsgegevens!D$16</f>
        <v>0</v>
      </c>
      <c r="W13" s="191"/>
      <c r="X13" s="192">
        <f>W13*Opleidingsgegevens!D$17</f>
        <v>0</v>
      </c>
      <c r="Y13" s="191"/>
      <c r="Z13" s="192">
        <f>Y13*Opleidingsgegevens!D$18</f>
        <v>0</v>
      </c>
      <c r="AA13" s="191"/>
      <c r="AB13" s="192">
        <f>AA13*Opleidingsgegevens!D$19</f>
        <v>0</v>
      </c>
      <c r="AC13" s="81">
        <f t="shared" si="1"/>
        <v>0</v>
      </c>
      <c r="AE13" s="29" t="s">
        <v>59</v>
      </c>
      <c r="AF13" s="304">
        <f>Leerjaar3!O41</f>
        <v>505.5</v>
      </c>
      <c r="AG13" s="304">
        <f>Leerjaar3!O42</f>
        <v>600</v>
      </c>
      <c r="AH13" s="304">
        <f>Leerjaar3!O43</f>
        <v>1105.5</v>
      </c>
      <c r="AI13" s="304">
        <f>Leerjaar3!O44</f>
        <v>494.5</v>
      </c>
    </row>
    <row r="14" spans="1:36" s="29" customFormat="1" ht="15" customHeight="1" x14ac:dyDescent="0.3">
      <c r="A14" s="392"/>
      <c r="B14" s="292" t="s">
        <v>60</v>
      </c>
      <c r="C14" s="191"/>
      <c r="D14" s="271"/>
      <c r="E14" s="192">
        <f>C14*Opleidingsgegevens!D16</f>
        <v>0</v>
      </c>
      <c r="F14" s="191"/>
      <c r="G14" s="271"/>
      <c r="H14" s="192">
        <f>F14*Opleidingsgegevens!D17</f>
        <v>0</v>
      </c>
      <c r="I14" s="191"/>
      <c r="J14" s="271"/>
      <c r="K14" s="192">
        <f>I14*Opleidingsgegevens!D18</f>
        <v>0</v>
      </c>
      <c r="L14" s="191">
        <v>2</v>
      </c>
      <c r="M14" s="271">
        <v>2</v>
      </c>
      <c r="N14" s="192">
        <f>L14*Opleidingsgegevens!D19</f>
        <v>18</v>
      </c>
      <c r="O14" s="81">
        <f t="shared" si="0"/>
        <v>18</v>
      </c>
      <c r="S14" s="409"/>
      <c r="T14" s="80"/>
      <c r="U14" s="191"/>
      <c r="V14" s="192">
        <f>U14*Opleidingsgegevens!D$16</f>
        <v>0</v>
      </c>
      <c r="W14" s="191"/>
      <c r="X14" s="192">
        <f>W14*Opleidingsgegevens!D$17</f>
        <v>0</v>
      </c>
      <c r="Y14" s="191"/>
      <c r="Z14" s="192">
        <f>Y14*Opleidingsgegevens!D$18</f>
        <v>0</v>
      </c>
      <c r="AA14" s="191"/>
      <c r="AB14" s="192">
        <f>AA14*Opleidingsgegevens!D$19</f>
        <v>0</v>
      </c>
      <c r="AC14" s="81">
        <f t="shared" si="1"/>
        <v>0</v>
      </c>
      <c r="AE14" s="29" t="s">
        <v>61</v>
      </c>
      <c r="AF14" s="304" t="e">
        <f>#REF!</f>
        <v>#REF!</v>
      </c>
      <c r="AG14" s="304" t="e">
        <f>#REF!</f>
        <v>#REF!</v>
      </c>
      <c r="AH14" s="304" t="e">
        <f>#REF!</f>
        <v>#REF!</v>
      </c>
      <c r="AI14" s="304" t="e">
        <f>#REF!</f>
        <v>#REF!</v>
      </c>
    </row>
    <row r="15" spans="1:36" s="29" customFormat="1" ht="15" customHeight="1" x14ac:dyDescent="0.3">
      <c r="A15" s="392"/>
      <c r="B15" s="292"/>
      <c r="C15" s="191"/>
      <c r="D15" s="271"/>
      <c r="E15" s="192">
        <f>C15*Opleidingsgegevens!D16</f>
        <v>0</v>
      </c>
      <c r="F15" s="191"/>
      <c r="G15" s="271"/>
      <c r="H15" s="192">
        <f>F15*Opleidingsgegevens!D17</f>
        <v>0</v>
      </c>
      <c r="I15" s="191"/>
      <c r="J15" s="271"/>
      <c r="K15" s="192">
        <f>I15*Opleidingsgegevens!D18</f>
        <v>0</v>
      </c>
      <c r="L15" s="191"/>
      <c r="M15" s="271"/>
      <c r="N15" s="192">
        <f>L15*Opleidingsgegevens!D19</f>
        <v>0</v>
      </c>
      <c r="O15" s="81">
        <f t="shared" si="0"/>
        <v>0</v>
      </c>
      <c r="S15" s="409"/>
      <c r="T15" s="80"/>
      <c r="U15" s="191"/>
      <c r="V15" s="192">
        <f>U15*Opleidingsgegevens!D$16</f>
        <v>0</v>
      </c>
      <c r="W15" s="191"/>
      <c r="X15" s="192">
        <f>W15*Opleidingsgegevens!D$17</f>
        <v>0</v>
      </c>
      <c r="Y15" s="191"/>
      <c r="Z15" s="192">
        <f>Y15*Opleidingsgegevens!D$18</f>
        <v>0</v>
      </c>
      <c r="AA15" s="191"/>
      <c r="AB15" s="192">
        <f>AA15*Opleidingsgegevens!D$19</f>
        <v>0</v>
      </c>
      <c r="AC15" s="81">
        <f t="shared" si="1"/>
        <v>0</v>
      </c>
      <c r="AF15" s="304"/>
      <c r="AG15" s="304"/>
      <c r="AH15" s="304"/>
      <c r="AI15" s="304"/>
      <c r="AJ15" s="304"/>
    </row>
    <row r="16" spans="1:36" s="29" customFormat="1" ht="15" customHeight="1" x14ac:dyDescent="0.3">
      <c r="A16" s="392"/>
      <c r="B16" s="292" t="s">
        <v>62</v>
      </c>
      <c r="C16" s="191">
        <v>4.5</v>
      </c>
      <c r="D16" s="271">
        <v>2</v>
      </c>
      <c r="E16" s="192">
        <f>C16*Opleidingsgegevens!D16</f>
        <v>40.5</v>
      </c>
      <c r="F16" s="191">
        <v>3.5</v>
      </c>
      <c r="G16" s="271">
        <v>1</v>
      </c>
      <c r="H16" s="192">
        <f>F16*Opleidingsgegevens!D17</f>
        <v>31.5</v>
      </c>
      <c r="I16" s="191">
        <v>3.5</v>
      </c>
      <c r="J16" s="271">
        <v>1</v>
      </c>
      <c r="K16" s="192">
        <f>I16*Opleidingsgegevens!D18</f>
        <v>28</v>
      </c>
      <c r="L16" s="191">
        <v>3.5</v>
      </c>
      <c r="M16" s="271">
        <v>2</v>
      </c>
      <c r="N16" s="192">
        <f>L16*Opleidingsgegevens!D19</f>
        <v>31.5</v>
      </c>
      <c r="O16" s="81">
        <f t="shared" si="0"/>
        <v>131.5</v>
      </c>
      <c r="S16" s="409"/>
      <c r="T16" s="80"/>
      <c r="U16" s="191"/>
      <c r="V16" s="192">
        <f>U16*Opleidingsgegevens!D$16</f>
        <v>0</v>
      </c>
      <c r="W16" s="191"/>
      <c r="X16" s="192">
        <f>W16*Opleidingsgegevens!D$17</f>
        <v>0</v>
      </c>
      <c r="Y16" s="191"/>
      <c r="Z16" s="192">
        <f>Y16*Opleidingsgegevens!D$18</f>
        <v>0</v>
      </c>
      <c r="AA16" s="191"/>
      <c r="AB16" s="192">
        <f>AA16*Opleidingsgegevens!D$19</f>
        <v>0</v>
      </c>
      <c r="AC16" s="81">
        <f t="shared" si="1"/>
        <v>0</v>
      </c>
      <c r="AE16" s="29" t="s">
        <v>63</v>
      </c>
    </row>
    <row r="17" spans="1:36" s="29" customFormat="1" ht="15" customHeight="1" x14ac:dyDescent="0.3">
      <c r="A17" s="392"/>
      <c r="B17" s="292" t="s">
        <v>64</v>
      </c>
      <c r="C17" s="191"/>
      <c r="D17" s="271"/>
      <c r="E17" s="192">
        <f>C17*Opleidingsgegevens!D16</f>
        <v>0</v>
      </c>
      <c r="F17" s="191"/>
      <c r="G17" s="271"/>
      <c r="H17" s="192">
        <f>F17*Opleidingsgegevens!D17</f>
        <v>0</v>
      </c>
      <c r="I17" s="191"/>
      <c r="J17" s="271"/>
      <c r="K17" s="192">
        <f>I17*Opleidingsgegevens!D18</f>
        <v>0</v>
      </c>
      <c r="L17" s="191">
        <v>2</v>
      </c>
      <c r="M17" s="271">
        <v>2</v>
      </c>
      <c r="N17" s="192">
        <f>L17*Opleidingsgegevens!D19</f>
        <v>18</v>
      </c>
      <c r="O17" s="81">
        <f t="shared" si="0"/>
        <v>18</v>
      </c>
      <c r="S17" s="409"/>
      <c r="T17" s="80"/>
      <c r="U17" s="191"/>
      <c r="V17" s="192">
        <f>U17*Opleidingsgegevens!D$16</f>
        <v>0</v>
      </c>
      <c r="W17" s="191"/>
      <c r="X17" s="192">
        <f>W17*Opleidingsgegevens!D$17</f>
        <v>0</v>
      </c>
      <c r="Y17" s="191"/>
      <c r="Z17" s="192">
        <f>Y17*Opleidingsgegevens!D$18</f>
        <v>0</v>
      </c>
      <c r="AA17" s="191"/>
      <c r="AB17" s="192">
        <f>AA17*Opleidingsgegevens!D$19</f>
        <v>0</v>
      </c>
      <c r="AC17" s="81">
        <f t="shared" si="1"/>
        <v>0</v>
      </c>
      <c r="AE17" s="29" t="s">
        <v>65</v>
      </c>
      <c r="AF17" s="29">
        <v>1800</v>
      </c>
      <c r="AG17" s="29">
        <v>900</v>
      </c>
      <c r="AH17" s="29">
        <v>3000</v>
      </c>
    </row>
    <row r="18" spans="1:36" s="29" customFormat="1" ht="15" customHeight="1" x14ac:dyDescent="0.3">
      <c r="A18" s="392"/>
      <c r="B18" s="292" t="s">
        <v>66</v>
      </c>
      <c r="C18" s="191">
        <v>1.5</v>
      </c>
      <c r="D18" s="271">
        <v>1</v>
      </c>
      <c r="E18" s="192">
        <f>C18*Opleidingsgegevens!D16</f>
        <v>13.5</v>
      </c>
      <c r="F18" s="191">
        <v>1.5</v>
      </c>
      <c r="G18" s="271">
        <v>1</v>
      </c>
      <c r="H18" s="192">
        <f>F18*Opleidingsgegevens!D17</f>
        <v>13.5</v>
      </c>
      <c r="I18" s="191">
        <v>1.5</v>
      </c>
      <c r="J18" s="271">
        <v>1</v>
      </c>
      <c r="K18" s="192">
        <f>I18*Opleidingsgegevens!D18</f>
        <v>12</v>
      </c>
      <c r="L18" s="191"/>
      <c r="M18" s="271"/>
      <c r="N18" s="192">
        <f>L18*Opleidingsgegevens!D19</f>
        <v>0</v>
      </c>
      <c r="O18" s="81">
        <f t="shared" si="0"/>
        <v>39</v>
      </c>
      <c r="S18" s="409"/>
      <c r="T18" s="80"/>
      <c r="U18" s="191"/>
      <c r="V18" s="192">
        <f>U18*Opleidingsgegevens!D$16</f>
        <v>0</v>
      </c>
      <c r="W18" s="191"/>
      <c r="X18" s="192">
        <f>W18*Opleidingsgegevens!D$17</f>
        <v>0</v>
      </c>
      <c r="Y18" s="191"/>
      <c r="Z18" s="192">
        <f>Y18*Opleidingsgegevens!D$18</f>
        <v>0</v>
      </c>
      <c r="AA18" s="191"/>
      <c r="AB18" s="192">
        <f>AA18*Opleidingsgegevens!D$19</f>
        <v>0</v>
      </c>
      <c r="AC18" s="81">
        <f t="shared" si="1"/>
        <v>0</v>
      </c>
      <c r="AE18" s="29" t="s">
        <v>67</v>
      </c>
      <c r="AF18" s="304">
        <f>SUM(AF11:AF13)</f>
        <v>1909.5</v>
      </c>
      <c r="AG18" s="304">
        <f t="shared" ref="AG18:AI18" si="2">SUM(AG11:AG13)</f>
        <v>1400</v>
      </c>
      <c r="AH18" s="304">
        <f t="shared" si="2"/>
        <v>3309.5</v>
      </c>
      <c r="AI18" s="304">
        <f t="shared" si="2"/>
        <v>1490.5</v>
      </c>
    </row>
    <row r="19" spans="1:36" s="26" customFormat="1" ht="15" customHeight="1" x14ac:dyDescent="0.3">
      <c r="A19" s="392"/>
      <c r="B19" s="292" t="s">
        <v>68</v>
      </c>
      <c r="C19" s="191"/>
      <c r="D19" s="271"/>
      <c r="E19" s="192">
        <f>C19*Opleidingsgegevens!D16</f>
        <v>0</v>
      </c>
      <c r="F19" s="191">
        <v>3</v>
      </c>
      <c r="G19" s="271">
        <v>3</v>
      </c>
      <c r="H19" s="192">
        <f>F19*Opleidingsgegevens!D17</f>
        <v>27</v>
      </c>
      <c r="I19" s="191">
        <v>3</v>
      </c>
      <c r="J19" s="271">
        <v>4</v>
      </c>
      <c r="K19" s="192">
        <f>I19*Opleidingsgegevens!D18</f>
        <v>24</v>
      </c>
      <c r="L19" s="191">
        <v>5</v>
      </c>
      <c r="M19" s="271">
        <v>8</v>
      </c>
      <c r="N19" s="192">
        <f>L19*Opleidingsgegevens!D19</f>
        <v>45</v>
      </c>
      <c r="O19" s="81">
        <f t="shared" ref="O19:O29" si="3">SUM(E19,H19,K19,N19)</f>
        <v>96</v>
      </c>
      <c r="S19" s="409"/>
      <c r="T19" s="80"/>
      <c r="U19" s="191"/>
      <c r="V19" s="192">
        <f>U19*Opleidingsgegevens!D$16</f>
        <v>0</v>
      </c>
      <c r="W19" s="191"/>
      <c r="X19" s="192">
        <f>W19*Opleidingsgegevens!D$17</f>
        <v>0</v>
      </c>
      <c r="Y19" s="191"/>
      <c r="Z19" s="192">
        <f>Y19*Opleidingsgegevens!D$18</f>
        <v>0</v>
      </c>
      <c r="AA19" s="191"/>
      <c r="AB19" s="192">
        <f>AA19*Opleidingsgegevens!D$19</f>
        <v>0</v>
      </c>
      <c r="AC19" s="81">
        <f t="shared" si="1"/>
        <v>0</v>
      </c>
      <c r="AE19" s="29"/>
      <c r="AF19" s="29"/>
      <c r="AG19" s="29"/>
      <c r="AH19" s="29"/>
      <c r="AI19" s="29"/>
      <c r="AJ19" s="29"/>
    </row>
    <row r="20" spans="1:36" s="26" customFormat="1" ht="15" customHeight="1" thickBot="1" x14ac:dyDescent="0.35">
      <c r="A20" s="393"/>
      <c r="B20" s="293"/>
      <c r="C20" s="257"/>
      <c r="D20" s="285"/>
      <c r="E20" s="254">
        <f>C20*Opleidingsgegevens!D16</f>
        <v>0</v>
      </c>
      <c r="F20" s="257"/>
      <c r="G20" s="285"/>
      <c r="H20" s="254">
        <f>F20*Opleidingsgegevens!D17</f>
        <v>0</v>
      </c>
      <c r="I20" s="257"/>
      <c r="J20" s="285"/>
      <c r="K20" s="254">
        <f>I20*Opleidingsgegevens!D18</f>
        <v>0</v>
      </c>
      <c r="L20" s="257"/>
      <c r="M20" s="285"/>
      <c r="N20" s="254">
        <f>L20*Opleidingsgegevens!D19</f>
        <v>0</v>
      </c>
      <c r="O20" s="258">
        <f t="shared" si="3"/>
        <v>0</v>
      </c>
      <c r="S20" s="410"/>
      <c r="T20" s="262"/>
      <c r="U20" s="257"/>
      <c r="V20" s="254">
        <f>U20*Opleidingsgegevens!D$16</f>
        <v>0</v>
      </c>
      <c r="W20" s="257"/>
      <c r="X20" s="254">
        <f>W20*Opleidingsgegevens!D$17</f>
        <v>0</v>
      </c>
      <c r="Y20" s="257"/>
      <c r="Z20" s="254">
        <f>Y20*Opleidingsgegevens!D$18</f>
        <v>0</v>
      </c>
      <c r="AA20" s="257"/>
      <c r="AB20" s="254">
        <f>AA20*Opleidingsgegevens!D$19</f>
        <v>0</v>
      </c>
      <c r="AC20" s="258">
        <f t="shared" si="1"/>
        <v>0</v>
      </c>
      <c r="AE20" s="29"/>
      <c r="AF20" s="29"/>
      <c r="AG20" s="29"/>
      <c r="AH20" s="29"/>
      <c r="AI20" s="29"/>
      <c r="AJ20" s="29"/>
    </row>
    <row r="21" spans="1:36" s="26" customFormat="1" ht="15" customHeight="1" thickTop="1" x14ac:dyDescent="0.3">
      <c r="A21" s="392" t="s">
        <v>69</v>
      </c>
      <c r="B21" s="480" t="s">
        <v>70</v>
      </c>
      <c r="C21" s="235">
        <v>1.5</v>
      </c>
      <c r="D21" s="270">
        <v>5</v>
      </c>
      <c r="E21" s="236">
        <f>C21*Opleidingsgegevens!D16</f>
        <v>13.5</v>
      </c>
      <c r="F21" s="235">
        <v>1.5</v>
      </c>
      <c r="G21" s="270">
        <v>5</v>
      </c>
      <c r="H21" s="236">
        <f>F21*Opleidingsgegevens!D17</f>
        <v>13.5</v>
      </c>
      <c r="I21" s="235">
        <v>1.5</v>
      </c>
      <c r="J21" s="270">
        <v>5</v>
      </c>
      <c r="K21" s="236">
        <f>I21*Opleidingsgegevens!D18</f>
        <v>12</v>
      </c>
      <c r="L21" s="235"/>
      <c r="M21" s="270"/>
      <c r="N21" s="236">
        <f>L21*Opleidingsgegevens!D19</f>
        <v>0</v>
      </c>
      <c r="O21" s="248">
        <f t="shared" si="3"/>
        <v>39</v>
      </c>
      <c r="S21" s="392" t="s">
        <v>69</v>
      </c>
      <c r="T21" s="247"/>
      <c r="U21" s="235"/>
      <c r="V21" s="236">
        <f>U21*Opleidingsgegevens!D$16</f>
        <v>0</v>
      </c>
      <c r="W21" s="235"/>
      <c r="X21" s="236">
        <f>W21*Opleidingsgegevens!D$17</f>
        <v>0</v>
      </c>
      <c r="Y21" s="235"/>
      <c r="Z21" s="236">
        <f>Y21*Opleidingsgegevens!D$18</f>
        <v>0</v>
      </c>
      <c r="AA21" s="235"/>
      <c r="AB21" s="236">
        <f>AA21*Opleidingsgegevens!D$19</f>
        <v>0</v>
      </c>
      <c r="AC21" s="248">
        <f t="shared" si="1"/>
        <v>0</v>
      </c>
      <c r="AE21" s="29"/>
      <c r="AF21" s="29"/>
      <c r="AG21" s="29"/>
      <c r="AH21" s="29"/>
      <c r="AI21" s="29"/>
      <c r="AJ21" s="29"/>
    </row>
    <row r="22" spans="1:36" s="26" customFormat="1" ht="15" customHeight="1" x14ac:dyDescent="0.3">
      <c r="A22" s="392"/>
      <c r="B22" s="481" t="s">
        <v>71</v>
      </c>
      <c r="C22" s="191">
        <v>1</v>
      </c>
      <c r="D22" s="271">
        <v>5</v>
      </c>
      <c r="E22" s="192">
        <f>C22*Opleidingsgegevens!D16</f>
        <v>9</v>
      </c>
      <c r="F22" s="191">
        <v>1</v>
      </c>
      <c r="G22" s="271">
        <v>5</v>
      </c>
      <c r="H22" s="192">
        <f>F22*Opleidingsgegevens!D17</f>
        <v>9</v>
      </c>
      <c r="I22" s="191">
        <v>1</v>
      </c>
      <c r="J22" s="271">
        <v>5</v>
      </c>
      <c r="K22" s="192">
        <f>I22*Opleidingsgegevens!D18</f>
        <v>8</v>
      </c>
      <c r="L22" s="191"/>
      <c r="M22" s="271"/>
      <c r="N22" s="192">
        <f>L22*Opleidingsgegevens!D19</f>
        <v>0</v>
      </c>
      <c r="O22" s="81">
        <f t="shared" si="3"/>
        <v>26</v>
      </c>
      <c r="S22" s="392"/>
      <c r="T22" s="80"/>
      <c r="U22" s="191"/>
      <c r="V22" s="236">
        <f>U22*Opleidingsgegevens!D$16</f>
        <v>0</v>
      </c>
      <c r="W22" s="191"/>
      <c r="X22" s="192">
        <f>W22*Opleidingsgegevens!D$17</f>
        <v>0</v>
      </c>
      <c r="Y22" s="191"/>
      <c r="Z22" s="192">
        <f>Y22*Opleidingsgegevens!D$18</f>
        <v>0</v>
      </c>
      <c r="AA22" s="191"/>
      <c r="AB22" s="192">
        <f>AA22*Opleidingsgegevens!D$19</f>
        <v>0</v>
      </c>
      <c r="AC22" s="81">
        <f t="shared" si="1"/>
        <v>0</v>
      </c>
      <c r="AE22" s="29"/>
      <c r="AF22" s="304"/>
      <c r="AG22" s="304"/>
      <c r="AH22" s="304"/>
      <c r="AI22" s="304"/>
      <c r="AJ22" s="29"/>
    </row>
    <row r="23" spans="1:36" s="26" customFormat="1" ht="15" customHeight="1" x14ac:dyDescent="0.3">
      <c r="A23" s="392"/>
      <c r="B23" s="292"/>
      <c r="C23" s="191"/>
      <c r="D23" s="271"/>
      <c r="E23" s="192">
        <f>C23*Opleidingsgegevens!D16</f>
        <v>0</v>
      </c>
      <c r="F23" s="191"/>
      <c r="G23" s="271"/>
      <c r="H23" s="192">
        <f>F23*Opleidingsgegevens!D17</f>
        <v>0</v>
      </c>
      <c r="I23" s="191"/>
      <c r="J23" s="271"/>
      <c r="K23" s="192">
        <f>I23*Opleidingsgegevens!D18</f>
        <v>0</v>
      </c>
      <c r="L23" s="191"/>
      <c r="M23" s="271"/>
      <c r="N23" s="192">
        <f>L23*Opleidingsgegevens!D19</f>
        <v>0</v>
      </c>
      <c r="O23" s="81">
        <f t="shared" si="3"/>
        <v>0</v>
      </c>
      <c r="S23" s="392"/>
      <c r="T23" s="80"/>
      <c r="U23" s="191"/>
      <c r="V23" s="236">
        <f>U23*Opleidingsgegevens!D$16</f>
        <v>0</v>
      </c>
      <c r="W23" s="191"/>
      <c r="X23" s="192">
        <f>W23*Opleidingsgegevens!D$17</f>
        <v>0</v>
      </c>
      <c r="Y23" s="191"/>
      <c r="Z23" s="192">
        <f>Y23*Opleidingsgegevens!D$18</f>
        <v>0</v>
      </c>
      <c r="AA23" s="191"/>
      <c r="AB23" s="192">
        <f>AA23*Opleidingsgegevens!D$19</f>
        <v>0</v>
      </c>
      <c r="AC23" s="81">
        <f t="shared" si="1"/>
        <v>0</v>
      </c>
      <c r="AE23" s="29"/>
      <c r="AF23" s="29"/>
      <c r="AG23" s="29"/>
      <c r="AH23" s="29"/>
      <c r="AI23" s="29"/>
      <c r="AJ23" s="29"/>
    </row>
    <row r="24" spans="1:36" s="26" customFormat="1" ht="15" customHeight="1" thickBot="1" x14ac:dyDescent="0.35">
      <c r="A24" s="392"/>
      <c r="B24" s="298"/>
      <c r="C24" s="193"/>
      <c r="D24" s="272"/>
      <c r="E24" s="194">
        <f>C24*Opleidingsgegevens!D16</f>
        <v>0</v>
      </c>
      <c r="F24" s="193"/>
      <c r="G24" s="272"/>
      <c r="H24" s="194">
        <f>F24*Opleidingsgegevens!D17</f>
        <v>0</v>
      </c>
      <c r="I24" s="193"/>
      <c r="J24" s="272"/>
      <c r="K24" s="194">
        <f>I24*Opleidingsgegevens!D18</f>
        <v>0</v>
      </c>
      <c r="L24" s="193"/>
      <c r="M24" s="272"/>
      <c r="N24" s="194">
        <f>L24*Opleidingsgegevens!D19</f>
        <v>0</v>
      </c>
      <c r="O24" s="83">
        <f t="shared" si="3"/>
        <v>0</v>
      </c>
      <c r="S24" s="392"/>
      <c r="T24" s="82"/>
      <c r="U24" s="193"/>
      <c r="V24" s="254">
        <f>U24*Opleidingsgegevens!D$16</f>
        <v>0</v>
      </c>
      <c r="W24" s="257"/>
      <c r="X24" s="254">
        <f>W24*Opleidingsgegevens!D$17</f>
        <v>0</v>
      </c>
      <c r="Y24" s="257"/>
      <c r="Z24" s="254">
        <f>Y24*Opleidingsgegevens!D$18</f>
        <v>0</v>
      </c>
      <c r="AA24" s="257"/>
      <c r="AB24" s="254">
        <f>AA24*Opleidingsgegevens!D$19</f>
        <v>0</v>
      </c>
      <c r="AC24" s="83">
        <f t="shared" si="1"/>
        <v>0</v>
      </c>
      <c r="AE24" s="29"/>
      <c r="AF24" s="29"/>
      <c r="AG24" s="29"/>
      <c r="AH24" s="29"/>
      <c r="AI24" s="29"/>
      <c r="AJ24" s="29"/>
    </row>
    <row r="25" spans="1:36" s="26" customFormat="1" ht="15.6" thickTop="1" thickBot="1" x14ac:dyDescent="0.35">
      <c r="A25" s="394"/>
      <c r="B25" s="309" t="s">
        <v>72</v>
      </c>
      <c r="C25" s="331"/>
      <c r="D25" s="336"/>
      <c r="E25" s="334">
        <f>C25*Opleidingsgegevens!F16</f>
        <v>0</v>
      </c>
      <c r="F25" s="332"/>
      <c r="G25" s="336"/>
      <c r="H25" s="335">
        <f>F25*Opleidingsgegevens!F17</f>
        <v>0</v>
      </c>
      <c r="I25" s="333"/>
      <c r="J25" s="336"/>
      <c r="K25" s="334">
        <f>I25*Opleidingsgegevens!F18</f>
        <v>0</v>
      </c>
      <c r="L25" s="332"/>
      <c r="M25" s="336"/>
      <c r="N25" s="335">
        <f>L25*Opleidingsgegevens!F19</f>
        <v>0</v>
      </c>
      <c r="O25" s="84">
        <f t="shared" si="3"/>
        <v>0</v>
      </c>
      <c r="S25" s="394"/>
      <c r="T25" s="226" t="s">
        <v>73</v>
      </c>
      <c r="U25" s="195"/>
      <c r="V25" s="263">
        <f>U25*Opleidingsgegevens!F16</f>
        <v>0</v>
      </c>
      <c r="W25" s="264"/>
      <c r="X25" s="265">
        <f>W25*Opleidingsgegevens!F17</f>
        <v>0</v>
      </c>
      <c r="Y25" s="266"/>
      <c r="Z25" s="263">
        <f>Y25*Opleidingsgegevens!F18</f>
        <v>0</v>
      </c>
      <c r="AA25" s="264"/>
      <c r="AB25" s="263">
        <f>AA25*Opleidingsgegevens!F19</f>
        <v>0</v>
      </c>
      <c r="AC25" s="84">
        <f t="shared" si="1"/>
        <v>0</v>
      </c>
      <c r="AE25" s="29"/>
      <c r="AF25" s="29"/>
      <c r="AG25" s="29"/>
      <c r="AH25" s="29"/>
      <c r="AI25" s="29"/>
      <c r="AJ25" s="29"/>
    </row>
    <row r="26" spans="1:36" s="26" customFormat="1" ht="15" thickTop="1" x14ac:dyDescent="0.3">
      <c r="A26" s="386" t="s">
        <v>74</v>
      </c>
      <c r="B26" s="297" t="s">
        <v>75</v>
      </c>
      <c r="C26" s="196">
        <v>1.5</v>
      </c>
      <c r="D26" s="279">
        <v>2</v>
      </c>
      <c r="E26" s="197">
        <f>C26*Opleidingsgegevens!D16</f>
        <v>13.5</v>
      </c>
      <c r="F26" s="219">
        <v>1.5</v>
      </c>
      <c r="G26" s="279">
        <v>1</v>
      </c>
      <c r="H26" s="198">
        <f>F26*Opleidingsgegevens!D17</f>
        <v>13.5</v>
      </c>
      <c r="I26" s="196">
        <v>1.5</v>
      </c>
      <c r="J26" s="279">
        <v>1</v>
      </c>
      <c r="K26" s="197">
        <f>I26*Opleidingsgegevens!D18</f>
        <v>12</v>
      </c>
      <c r="L26" s="219">
        <v>1.5</v>
      </c>
      <c r="M26" s="279">
        <v>2</v>
      </c>
      <c r="N26" s="198">
        <f>L26*Opleidingsgegevens!D19</f>
        <v>13.5</v>
      </c>
      <c r="O26" s="86">
        <f t="shared" si="3"/>
        <v>52.5</v>
      </c>
      <c r="S26" s="411" t="s">
        <v>74</v>
      </c>
      <c r="T26" s="85"/>
      <c r="U26" s="196"/>
      <c r="V26" s="236">
        <f>U26*Opleidingsgegevens!D$16</f>
        <v>0</v>
      </c>
      <c r="W26" s="239"/>
      <c r="X26" s="236">
        <f>W26*Opleidingsgegevens!D$17</f>
        <v>0</v>
      </c>
      <c r="Y26" s="241"/>
      <c r="Z26" s="236">
        <f>Y26*Opleidingsgegevens!D$18</f>
        <v>0</v>
      </c>
      <c r="AA26" s="239"/>
      <c r="AB26" s="236">
        <f>AA26*Opleidingsgegevens!D$19</f>
        <v>0</v>
      </c>
      <c r="AC26" s="86">
        <f t="shared" si="1"/>
        <v>0</v>
      </c>
      <c r="AE26" s="29"/>
      <c r="AF26" s="29"/>
      <c r="AG26" s="29"/>
      <c r="AH26" s="29"/>
      <c r="AI26" s="29"/>
      <c r="AJ26" s="29"/>
    </row>
    <row r="27" spans="1:36" s="26" customFormat="1" x14ac:dyDescent="0.3">
      <c r="A27" s="387"/>
      <c r="B27" s="292" t="s">
        <v>76</v>
      </c>
      <c r="C27" s="240">
        <v>1.5</v>
      </c>
      <c r="D27" s="280">
        <v>1</v>
      </c>
      <c r="E27" s="192">
        <f>C27*Opleidingsgegevens!D16</f>
        <v>13.5</v>
      </c>
      <c r="F27" s="242">
        <v>1.5</v>
      </c>
      <c r="G27" s="280">
        <v>2</v>
      </c>
      <c r="H27" s="199">
        <f>F27*Opleidingsgegevens!D17</f>
        <v>13.5</v>
      </c>
      <c r="I27" s="240">
        <v>1.5</v>
      </c>
      <c r="J27" s="280">
        <v>1</v>
      </c>
      <c r="K27" s="192">
        <f>I27*Opleidingsgegevens!D18</f>
        <v>12</v>
      </c>
      <c r="L27" s="242"/>
      <c r="M27" s="280"/>
      <c r="N27" s="199">
        <f>L27*Opleidingsgegevens!D19</f>
        <v>0</v>
      </c>
      <c r="O27" s="81">
        <f t="shared" si="3"/>
        <v>39</v>
      </c>
      <c r="S27" s="412"/>
      <c r="T27" s="87"/>
      <c r="U27" s="240"/>
      <c r="V27" s="192">
        <f>U27*Opleidingsgegevens!D$16</f>
        <v>0</v>
      </c>
      <c r="W27" s="242"/>
      <c r="X27" s="192">
        <f>W27*Opleidingsgegevens!D$17</f>
        <v>0</v>
      </c>
      <c r="Y27" s="240"/>
      <c r="Z27" s="192">
        <f>Y27*Opleidingsgegevens!D$18</f>
        <v>0</v>
      </c>
      <c r="AA27" s="242"/>
      <c r="AB27" s="192">
        <f>AA27*Opleidingsgegevens!D$19</f>
        <v>0</v>
      </c>
      <c r="AC27" s="81">
        <f t="shared" si="1"/>
        <v>0</v>
      </c>
      <c r="AE27" s="29"/>
      <c r="AF27" s="29"/>
      <c r="AG27" s="29"/>
      <c r="AH27" s="29"/>
      <c r="AI27" s="29"/>
      <c r="AJ27" s="29"/>
    </row>
    <row r="28" spans="1:36" s="26" customFormat="1" ht="15" thickBot="1" x14ac:dyDescent="0.35">
      <c r="A28" s="388"/>
      <c r="B28" s="298" t="s">
        <v>77</v>
      </c>
      <c r="C28" s="200">
        <v>2</v>
      </c>
      <c r="D28" s="281">
        <v>2</v>
      </c>
      <c r="E28" s="194">
        <f>C28*Opleidingsgegevens!D16</f>
        <v>18</v>
      </c>
      <c r="F28" s="220">
        <v>2</v>
      </c>
      <c r="G28" s="281">
        <v>2</v>
      </c>
      <c r="H28" s="201">
        <f>F28*Opleidingsgegevens!D17</f>
        <v>18</v>
      </c>
      <c r="I28" s="200">
        <v>2</v>
      </c>
      <c r="J28" s="281">
        <v>2</v>
      </c>
      <c r="K28" s="194">
        <f>I28*Opleidingsgegevens!D18</f>
        <v>16</v>
      </c>
      <c r="L28" s="220"/>
      <c r="M28" s="281"/>
      <c r="N28" s="201">
        <f>L28*Opleidingsgegevens!D19</f>
        <v>0</v>
      </c>
      <c r="O28" s="83">
        <f t="shared" si="3"/>
        <v>52</v>
      </c>
      <c r="S28" s="413"/>
      <c r="T28" s="88"/>
      <c r="U28" s="200"/>
      <c r="V28" s="254">
        <f>U28*Opleidingsgegevens!D$16</f>
        <v>0</v>
      </c>
      <c r="W28" s="259"/>
      <c r="X28" s="254">
        <f>W28*Opleidingsgegevens!D$17</f>
        <v>0</v>
      </c>
      <c r="Y28" s="260"/>
      <c r="Z28" s="254">
        <f>Y28*Opleidingsgegevens!D$18</f>
        <v>0</v>
      </c>
      <c r="AA28" s="259"/>
      <c r="AB28" s="254">
        <f>AA28*Opleidingsgegevens!D$19</f>
        <v>0</v>
      </c>
      <c r="AC28" s="83">
        <f t="shared" si="1"/>
        <v>0</v>
      </c>
      <c r="AE28" s="29"/>
      <c r="AF28" s="29"/>
      <c r="AG28" s="29"/>
      <c r="AH28" s="29"/>
      <c r="AI28" s="29"/>
      <c r="AJ28" s="29"/>
    </row>
    <row r="29" spans="1:36" ht="24.6" thickTop="1" thickBot="1" x14ac:dyDescent="0.35">
      <c r="A29" s="291" t="s">
        <v>78</v>
      </c>
      <c r="B29" s="306" t="s">
        <v>79</v>
      </c>
      <c r="C29" s="202">
        <v>1</v>
      </c>
      <c r="D29" s="273">
        <v>1</v>
      </c>
      <c r="E29" s="203">
        <f>C29*Opleidingsgegevens!D16</f>
        <v>9</v>
      </c>
      <c r="F29" s="204">
        <v>1</v>
      </c>
      <c r="G29" s="273">
        <v>1</v>
      </c>
      <c r="H29" s="205">
        <f>F29*Opleidingsgegevens!D17</f>
        <v>9</v>
      </c>
      <c r="I29" s="202">
        <v>1</v>
      </c>
      <c r="J29" s="273">
        <v>1</v>
      </c>
      <c r="K29" s="203">
        <f>I29*Opleidingsgegevens!D18</f>
        <v>8</v>
      </c>
      <c r="L29" s="204">
        <v>1</v>
      </c>
      <c r="M29" s="273">
        <v>1</v>
      </c>
      <c r="N29" s="205">
        <f>L29*Opleidingsgegevens!D19</f>
        <v>9</v>
      </c>
      <c r="O29" s="90">
        <f t="shared" si="3"/>
        <v>35</v>
      </c>
      <c r="S29" s="74" t="s">
        <v>78</v>
      </c>
      <c r="T29" s="89"/>
      <c r="U29" s="202"/>
      <c r="V29" s="236">
        <f>U29*Opleidingsgegevens!D$16</f>
        <v>0</v>
      </c>
      <c r="W29" s="251"/>
      <c r="X29" s="236">
        <f>W29*Opleidingsgegevens!D$17</f>
        <v>0</v>
      </c>
      <c r="Y29" s="252"/>
      <c r="Z29" s="236">
        <f>Y29*Opleidingsgegevens!D$18</f>
        <v>0</v>
      </c>
      <c r="AA29" s="251"/>
      <c r="AB29" s="236">
        <f>AA29*Opleidingsgegevens!D$19</f>
        <v>0</v>
      </c>
      <c r="AC29" s="90">
        <f t="shared" si="1"/>
        <v>0</v>
      </c>
    </row>
    <row r="30" spans="1:36" s="26" customFormat="1" ht="15.6" thickTop="1" thickBot="1" x14ac:dyDescent="0.35">
      <c r="A30" s="30"/>
      <c r="B30" s="307" t="s">
        <v>80</v>
      </c>
      <c r="C30" s="112">
        <f t="shared" ref="C30:D30" si="4">SUM(C6:C29)</f>
        <v>27</v>
      </c>
      <c r="D30" s="289">
        <f t="shared" si="4"/>
        <v>25</v>
      </c>
      <c r="E30" s="111">
        <f t="shared" ref="E30:O30" si="5">SUM(E6:E29)</f>
        <v>243</v>
      </c>
      <c r="F30" s="113">
        <f t="shared" si="5"/>
        <v>27</v>
      </c>
      <c r="G30" s="289">
        <f t="shared" si="5"/>
        <v>25</v>
      </c>
      <c r="H30" s="114">
        <f t="shared" si="5"/>
        <v>243</v>
      </c>
      <c r="I30" s="115">
        <f t="shared" si="5"/>
        <v>27</v>
      </c>
      <c r="J30" s="289">
        <f>SUM(J6:J29)</f>
        <v>25</v>
      </c>
      <c r="K30" s="114">
        <f t="shared" si="5"/>
        <v>216</v>
      </c>
      <c r="L30" s="113">
        <f t="shared" si="5"/>
        <v>27</v>
      </c>
      <c r="M30" s="289">
        <f>SUM(M6:M29)</f>
        <v>25</v>
      </c>
      <c r="N30" s="114">
        <f t="shared" si="5"/>
        <v>243</v>
      </c>
      <c r="O30" s="92">
        <f t="shared" si="5"/>
        <v>945</v>
      </c>
      <c r="S30" s="30"/>
      <c r="T30" s="91" t="s">
        <v>80</v>
      </c>
      <c r="U30" s="112">
        <f t="shared" ref="U30:AC30" si="6">SUM(U6:U29)</f>
        <v>0</v>
      </c>
      <c r="V30" s="111">
        <f t="shared" si="6"/>
        <v>0</v>
      </c>
      <c r="W30" s="113">
        <f t="shared" si="6"/>
        <v>0</v>
      </c>
      <c r="X30" s="114">
        <f t="shared" si="6"/>
        <v>0</v>
      </c>
      <c r="Y30" s="115">
        <f t="shared" si="6"/>
        <v>0</v>
      </c>
      <c r="Z30" s="114">
        <f t="shared" si="6"/>
        <v>0</v>
      </c>
      <c r="AA30" s="113">
        <f t="shared" si="6"/>
        <v>0</v>
      </c>
      <c r="AB30" s="114">
        <f t="shared" si="6"/>
        <v>0</v>
      </c>
      <c r="AC30" s="92">
        <f t="shared" si="6"/>
        <v>0</v>
      </c>
    </row>
    <row r="31" spans="1:36" s="71" customFormat="1" x14ac:dyDescent="0.3">
      <c r="A31" s="287"/>
      <c r="B31" s="286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5"/>
      <c r="S31" s="70"/>
      <c r="T31" s="93"/>
      <c r="U31" s="94"/>
      <c r="V31" s="94"/>
      <c r="W31" s="94"/>
      <c r="X31" s="94"/>
      <c r="Y31" s="94"/>
      <c r="Z31" s="94"/>
      <c r="AA31" s="94"/>
      <c r="AB31" s="94"/>
      <c r="AC31" s="95"/>
    </row>
    <row r="32" spans="1:36" ht="15" thickBot="1" x14ac:dyDescent="0.35">
      <c r="A32" s="27"/>
      <c r="B32" s="96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S32" s="27"/>
      <c r="T32" s="96"/>
      <c r="U32" s="76"/>
      <c r="V32" s="76"/>
      <c r="W32" s="76"/>
      <c r="X32" s="76"/>
      <c r="Y32" s="76"/>
      <c r="Z32" s="76"/>
      <c r="AA32" s="76"/>
      <c r="AB32" s="76"/>
      <c r="AC32" s="76"/>
    </row>
    <row r="33" spans="2:29" ht="28.2" thickBot="1" x14ac:dyDescent="0.35">
      <c r="B33" s="97" t="s">
        <v>81</v>
      </c>
      <c r="C33" s="373" t="s">
        <v>82</v>
      </c>
      <c r="D33" s="374"/>
      <c r="E33" s="375"/>
      <c r="F33" s="389" t="s">
        <v>82</v>
      </c>
      <c r="G33" s="374"/>
      <c r="H33" s="390"/>
      <c r="I33" s="373" t="s">
        <v>82</v>
      </c>
      <c r="J33" s="374"/>
      <c r="K33" s="375"/>
      <c r="L33" s="389" t="s">
        <v>82</v>
      </c>
      <c r="M33" s="374"/>
      <c r="N33" s="390"/>
      <c r="O33" s="98" t="s">
        <v>45</v>
      </c>
      <c r="T33" s="97" t="s">
        <v>81</v>
      </c>
      <c r="U33" s="373" t="s">
        <v>82</v>
      </c>
      <c r="V33" s="375"/>
      <c r="W33" s="389" t="s">
        <v>82</v>
      </c>
      <c r="X33" s="390"/>
      <c r="Y33" s="373" t="s">
        <v>82</v>
      </c>
      <c r="Z33" s="375"/>
      <c r="AA33" s="389" t="s">
        <v>82</v>
      </c>
      <c r="AB33" s="390"/>
      <c r="AC33" s="98" t="s">
        <v>45</v>
      </c>
    </row>
    <row r="34" spans="2:29" x14ac:dyDescent="0.3">
      <c r="B34" s="99" t="s">
        <v>83</v>
      </c>
      <c r="C34" s="380"/>
      <c r="D34" s="381"/>
      <c r="E34" s="382"/>
      <c r="F34" s="395"/>
      <c r="G34" s="381"/>
      <c r="H34" s="396"/>
      <c r="I34" s="380"/>
      <c r="J34" s="381"/>
      <c r="K34" s="382"/>
      <c r="L34" s="395"/>
      <c r="M34" s="381"/>
      <c r="N34" s="396"/>
      <c r="O34" s="100">
        <f>SUM(C34:N34)</f>
        <v>0</v>
      </c>
      <c r="T34" s="99"/>
      <c r="U34" s="380"/>
      <c r="V34" s="382"/>
      <c r="W34" s="395"/>
      <c r="X34" s="396"/>
      <c r="Y34" s="380"/>
      <c r="Z34" s="382"/>
      <c r="AA34" s="395"/>
      <c r="AB34" s="396"/>
      <c r="AC34" s="100">
        <f>SUM(U34:AB34)</f>
        <v>0</v>
      </c>
    </row>
    <row r="35" spans="2:29" x14ac:dyDescent="0.3">
      <c r="B35" s="101" t="s">
        <v>84</v>
      </c>
      <c r="C35" s="404"/>
      <c r="D35" s="399"/>
      <c r="E35" s="405"/>
      <c r="F35" s="398"/>
      <c r="G35" s="399"/>
      <c r="H35" s="400"/>
      <c r="I35" s="404"/>
      <c r="J35" s="399"/>
      <c r="K35" s="405"/>
      <c r="L35" s="398"/>
      <c r="M35" s="399"/>
      <c r="N35" s="400"/>
      <c r="O35" s="102">
        <f>SUM(C35:N35)</f>
        <v>0</v>
      </c>
      <c r="T35" s="101"/>
      <c r="U35" s="404"/>
      <c r="V35" s="405"/>
      <c r="W35" s="398"/>
      <c r="X35" s="400"/>
      <c r="Y35" s="404"/>
      <c r="Z35" s="405"/>
      <c r="AA35" s="398"/>
      <c r="AB35" s="400"/>
      <c r="AC35" s="102">
        <f>SUM(U35:AB35)</f>
        <v>0</v>
      </c>
    </row>
    <row r="36" spans="2:29" x14ac:dyDescent="0.3">
      <c r="B36" s="101" t="s">
        <v>85</v>
      </c>
      <c r="C36" s="404"/>
      <c r="D36" s="399"/>
      <c r="E36" s="405"/>
      <c r="F36" s="398"/>
      <c r="G36" s="399"/>
      <c r="H36" s="400"/>
      <c r="I36" s="404"/>
      <c r="J36" s="399"/>
      <c r="K36" s="405"/>
      <c r="L36" s="398"/>
      <c r="M36" s="399"/>
      <c r="N36" s="400"/>
      <c r="O36" s="102">
        <f>SUM(C36:N36)</f>
        <v>0</v>
      </c>
      <c r="T36" s="101"/>
      <c r="U36" s="404"/>
      <c r="V36" s="405"/>
      <c r="W36" s="398"/>
      <c r="X36" s="400"/>
      <c r="Y36" s="404"/>
      <c r="Z36" s="405"/>
      <c r="AA36" s="398"/>
      <c r="AB36" s="400"/>
      <c r="AC36" s="102">
        <f>SUM(U36:AB36)</f>
        <v>0</v>
      </c>
    </row>
    <row r="37" spans="2:29" ht="15" thickBot="1" x14ac:dyDescent="0.35">
      <c r="B37" s="103"/>
      <c r="C37" s="406"/>
      <c r="D37" s="402"/>
      <c r="E37" s="407"/>
      <c r="F37" s="401"/>
      <c r="G37" s="402"/>
      <c r="H37" s="403"/>
      <c r="I37" s="406"/>
      <c r="J37" s="402"/>
      <c r="K37" s="407"/>
      <c r="L37" s="401"/>
      <c r="M37" s="402"/>
      <c r="N37" s="403"/>
      <c r="O37" s="104">
        <f>SUM(C37:N37)</f>
        <v>0</v>
      </c>
      <c r="T37" s="103"/>
      <c r="U37" s="406"/>
      <c r="V37" s="407"/>
      <c r="W37" s="401"/>
      <c r="X37" s="403"/>
      <c r="Y37" s="406"/>
      <c r="Z37" s="407"/>
      <c r="AA37" s="401"/>
      <c r="AB37" s="403"/>
      <c r="AC37" s="104">
        <f>SUM(U37:AB37)</f>
        <v>0</v>
      </c>
    </row>
    <row r="38" spans="2:29" ht="15" thickBot="1" x14ac:dyDescent="0.35">
      <c r="B38" s="105" t="s">
        <v>86</v>
      </c>
      <c r="C38" s="351">
        <f>SUM(C34:E37)</f>
        <v>0</v>
      </c>
      <c r="D38" s="352"/>
      <c r="E38" s="353"/>
      <c r="F38" s="354">
        <f>SUM(F34:H37)</f>
        <v>0</v>
      </c>
      <c r="G38" s="352"/>
      <c r="H38" s="355"/>
      <c r="I38" s="351">
        <f>SUM(I34:K37)</f>
        <v>0</v>
      </c>
      <c r="J38" s="352"/>
      <c r="K38" s="353"/>
      <c r="L38" s="354">
        <f>SUM(L34:N37)</f>
        <v>0</v>
      </c>
      <c r="M38" s="352"/>
      <c r="N38" s="355"/>
      <c r="O38" s="106">
        <f>SUM(O34:O37)</f>
        <v>0</v>
      </c>
      <c r="T38" s="105" t="s">
        <v>86</v>
      </c>
      <c r="U38" s="351">
        <f>SUM(U34:V37)</f>
        <v>0</v>
      </c>
      <c r="V38" s="353"/>
      <c r="W38" s="354">
        <f>SUM(W34:X37)</f>
        <v>0</v>
      </c>
      <c r="X38" s="355"/>
      <c r="Y38" s="351">
        <f>SUM(Y34:Z37)</f>
        <v>0</v>
      </c>
      <c r="Z38" s="353"/>
      <c r="AA38" s="354">
        <f>SUM(AA34:AB37)</f>
        <v>0</v>
      </c>
      <c r="AB38" s="355"/>
      <c r="AC38" s="106">
        <f>SUM(AC34:AC37)</f>
        <v>0</v>
      </c>
    </row>
    <row r="39" spans="2:29" s="68" customFormat="1" ht="15" thickBot="1" x14ac:dyDescent="0.35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</row>
    <row r="40" spans="2:29" ht="15" thickBot="1" x14ac:dyDescent="0.35">
      <c r="B40" s="164" t="s">
        <v>87</v>
      </c>
      <c r="C40" s="373" t="s">
        <v>17</v>
      </c>
      <c r="D40" s="374"/>
      <c r="E40" s="375"/>
      <c r="F40" s="389" t="s">
        <v>19</v>
      </c>
      <c r="G40" s="374"/>
      <c r="H40" s="390"/>
      <c r="I40" s="373" t="s">
        <v>19</v>
      </c>
      <c r="J40" s="374"/>
      <c r="K40" s="375"/>
      <c r="L40" s="389" t="s">
        <v>21</v>
      </c>
      <c r="M40" s="374"/>
      <c r="N40" s="390"/>
      <c r="O40" s="165" t="s">
        <v>88</v>
      </c>
      <c r="T40" s="164" t="s">
        <v>87</v>
      </c>
      <c r="U40" s="373" t="s">
        <v>17</v>
      </c>
      <c r="V40" s="375"/>
      <c r="W40" s="389" t="s">
        <v>19</v>
      </c>
      <c r="X40" s="390"/>
      <c r="Y40" s="373" t="s">
        <v>19</v>
      </c>
      <c r="Z40" s="375"/>
      <c r="AA40" s="389" t="s">
        <v>21</v>
      </c>
      <c r="AB40" s="390"/>
      <c r="AC40" s="165" t="s">
        <v>88</v>
      </c>
    </row>
    <row r="41" spans="2:29" x14ac:dyDescent="0.3">
      <c r="B41" s="166" t="s">
        <v>89</v>
      </c>
      <c r="C41" s="368">
        <f>SUM(E6:E24,E26:E29,C34:E37)</f>
        <v>243</v>
      </c>
      <c r="D41" s="369"/>
      <c r="E41" s="370"/>
      <c r="F41" s="371">
        <f>SUM(H6:H24,H26:H29,F34:H37)</f>
        <v>243</v>
      </c>
      <c r="G41" s="369"/>
      <c r="H41" s="372"/>
      <c r="I41" s="368">
        <f>SUM(K6:K24,K26:K29,I34:K37)</f>
        <v>216</v>
      </c>
      <c r="J41" s="369"/>
      <c r="K41" s="370"/>
      <c r="L41" s="371">
        <f>SUM(N6:N24,N26:N29,L34:N37)</f>
        <v>243</v>
      </c>
      <c r="M41" s="369"/>
      <c r="N41" s="372"/>
      <c r="O41" s="167">
        <f>SUM(C41:N41)</f>
        <v>945</v>
      </c>
      <c r="T41" s="166" t="s">
        <v>89</v>
      </c>
      <c r="U41" s="368">
        <f>SUM(V6:V24,V26:V29,U34:V37)</f>
        <v>0</v>
      </c>
      <c r="V41" s="370"/>
      <c r="W41" s="371">
        <f>SUM(X6:X24,X26:X29,W34:X37)</f>
        <v>0</v>
      </c>
      <c r="X41" s="372"/>
      <c r="Y41" s="368">
        <f>SUM(Z6:Z24,Z26:Z29,Y34:Z37)</f>
        <v>0</v>
      </c>
      <c r="Z41" s="370"/>
      <c r="AA41" s="371">
        <f>SUM(AB6:AB24,AB26:AB29,AA34:AB37)</f>
        <v>0</v>
      </c>
      <c r="AB41" s="372"/>
      <c r="AC41" s="167">
        <f>SUM(U41:AB41)</f>
        <v>0</v>
      </c>
    </row>
    <row r="42" spans="2:29" x14ac:dyDescent="0.3">
      <c r="B42" s="168" t="s">
        <v>90</v>
      </c>
      <c r="C42" s="363">
        <f>E25</f>
        <v>0</v>
      </c>
      <c r="D42" s="364"/>
      <c r="E42" s="365"/>
      <c r="F42" s="366">
        <f>H25</f>
        <v>0</v>
      </c>
      <c r="G42" s="364"/>
      <c r="H42" s="367"/>
      <c r="I42" s="363">
        <f>K25</f>
        <v>0</v>
      </c>
      <c r="J42" s="364"/>
      <c r="K42" s="365"/>
      <c r="L42" s="366">
        <f>N25</f>
        <v>0</v>
      </c>
      <c r="M42" s="364"/>
      <c r="N42" s="367"/>
      <c r="O42" s="169">
        <f>SUM(C42:N42)</f>
        <v>0</v>
      </c>
      <c r="T42" s="168" t="s">
        <v>90</v>
      </c>
      <c r="U42" s="363">
        <f>V25</f>
        <v>0</v>
      </c>
      <c r="V42" s="365"/>
      <c r="W42" s="366">
        <f>X25</f>
        <v>0</v>
      </c>
      <c r="X42" s="367"/>
      <c r="Y42" s="363">
        <f>Z25</f>
        <v>0</v>
      </c>
      <c r="Z42" s="365"/>
      <c r="AA42" s="366">
        <f>AB25</f>
        <v>0</v>
      </c>
      <c r="AB42" s="367"/>
      <c r="AC42" s="169">
        <f>SUM(U42:AB42)</f>
        <v>0</v>
      </c>
    </row>
    <row r="43" spans="2:29" x14ac:dyDescent="0.3">
      <c r="B43" s="168" t="s">
        <v>91</v>
      </c>
      <c r="C43" s="363">
        <f>SUM(C41:E42)</f>
        <v>243</v>
      </c>
      <c r="D43" s="364"/>
      <c r="E43" s="365"/>
      <c r="F43" s="366">
        <f>SUM(F41:H42)</f>
        <v>243</v>
      </c>
      <c r="G43" s="364"/>
      <c r="H43" s="367"/>
      <c r="I43" s="363">
        <f>SUM(I41:K42)</f>
        <v>216</v>
      </c>
      <c r="J43" s="364"/>
      <c r="K43" s="365"/>
      <c r="L43" s="366">
        <f>SUM(L41:N42)</f>
        <v>243</v>
      </c>
      <c r="M43" s="364"/>
      <c r="N43" s="367"/>
      <c r="O43" s="169">
        <f>SUM(C43:N43)</f>
        <v>945</v>
      </c>
      <c r="T43" s="168" t="s">
        <v>91</v>
      </c>
      <c r="U43" s="363">
        <f>SUM(U41:V42)</f>
        <v>0</v>
      </c>
      <c r="V43" s="365"/>
      <c r="W43" s="366">
        <f>SUM(W41:X42)</f>
        <v>0</v>
      </c>
      <c r="X43" s="367"/>
      <c r="Y43" s="363">
        <f>SUM(Y41:Z42)</f>
        <v>0</v>
      </c>
      <c r="Z43" s="365"/>
      <c r="AA43" s="366">
        <f>SUM(AA41:AB42)</f>
        <v>0</v>
      </c>
      <c r="AB43" s="367"/>
      <c r="AC43" s="169">
        <f>SUM(U43:AB43)</f>
        <v>0</v>
      </c>
    </row>
    <row r="44" spans="2:29" ht="15" thickBot="1" x14ac:dyDescent="0.35">
      <c r="B44" s="170" t="s">
        <v>92</v>
      </c>
      <c r="C44" s="358">
        <f>((1600-O43)*C41)/O41</f>
        <v>168.42857142857142</v>
      </c>
      <c r="D44" s="359"/>
      <c r="E44" s="360"/>
      <c r="F44" s="361">
        <f>((1600-O43)*F41)/O41</f>
        <v>168.42857142857142</v>
      </c>
      <c r="G44" s="359"/>
      <c r="H44" s="362"/>
      <c r="I44" s="358">
        <f>((1600-O43)*I41)/O41</f>
        <v>149.71428571428572</v>
      </c>
      <c r="J44" s="359"/>
      <c r="K44" s="360"/>
      <c r="L44" s="361">
        <f>((1600-O43)*L41)/O41</f>
        <v>168.42857142857142</v>
      </c>
      <c r="M44" s="359"/>
      <c r="N44" s="362"/>
      <c r="O44" s="171">
        <f>(1600-O43)</f>
        <v>655</v>
      </c>
      <c r="T44" s="170" t="s">
        <v>92</v>
      </c>
      <c r="U44" s="358" t="e">
        <f>((1600-AC43)*U41)/AC41</f>
        <v>#DIV/0!</v>
      </c>
      <c r="V44" s="360"/>
      <c r="W44" s="361" t="e">
        <f>((1600-AC43)*W41)/AC41</f>
        <v>#DIV/0!</v>
      </c>
      <c r="X44" s="362"/>
      <c r="Y44" s="358" t="e">
        <f>((1600-AC43)*Y41)/AC41</f>
        <v>#DIV/0!</v>
      </c>
      <c r="Z44" s="360"/>
      <c r="AA44" s="361" t="e">
        <f>((1600-AC43)*AA41)/AC41</f>
        <v>#DIV/0!</v>
      </c>
      <c r="AB44" s="362"/>
      <c r="AC44" s="171">
        <f>(1600-AC43)</f>
        <v>1600</v>
      </c>
    </row>
    <row r="45" spans="2:29" s="68" customFormat="1" x14ac:dyDescent="0.3">
      <c r="B45" s="69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</row>
    <row r="46" spans="2:29" ht="60.6" customHeight="1" x14ac:dyDescent="0.3">
      <c r="B46" s="356" t="s">
        <v>93</v>
      </c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57"/>
      <c r="N46" s="357"/>
      <c r="O46" s="357"/>
    </row>
    <row r="47" spans="2:29" s="68" customFormat="1" x14ac:dyDescent="0.3">
      <c r="B47" s="69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</row>
  </sheetData>
  <sheetProtection deleteRows="0"/>
  <mergeCells count="119">
    <mergeCell ref="U43:V43"/>
    <mergeCell ref="W43:X43"/>
    <mergeCell ref="Y43:Z43"/>
    <mergeCell ref="AA43:AB43"/>
    <mergeCell ref="U44:V44"/>
    <mergeCell ref="W44:X44"/>
    <mergeCell ref="Y44:Z44"/>
    <mergeCell ref="AA44:AB44"/>
    <mergeCell ref="U41:V41"/>
    <mergeCell ref="W41:X41"/>
    <mergeCell ref="Y41:Z41"/>
    <mergeCell ref="AA41:AB41"/>
    <mergeCell ref="U42:V42"/>
    <mergeCell ref="W42:X42"/>
    <mergeCell ref="Y42:Z42"/>
    <mergeCell ref="AA42:AB42"/>
    <mergeCell ref="W38:X38"/>
    <mergeCell ref="Y38:Z38"/>
    <mergeCell ref="AA38:AB38"/>
    <mergeCell ref="U40:V40"/>
    <mergeCell ref="W40:X40"/>
    <mergeCell ref="Y40:Z40"/>
    <mergeCell ref="AA40:AB40"/>
    <mergeCell ref="U36:V36"/>
    <mergeCell ref="W36:X36"/>
    <mergeCell ref="Y36:Z36"/>
    <mergeCell ref="AA36:AB36"/>
    <mergeCell ref="U37:V37"/>
    <mergeCell ref="W37:X37"/>
    <mergeCell ref="Y37:Z37"/>
    <mergeCell ref="AA37:AB37"/>
    <mergeCell ref="U38:V38"/>
    <mergeCell ref="W1:AB1"/>
    <mergeCell ref="U2:V2"/>
    <mergeCell ref="W2:AB2"/>
    <mergeCell ref="U3:V3"/>
    <mergeCell ref="W3:AB3"/>
    <mergeCell ref="S1:S5"/>
    <mergeCell ref="T1:T4"/>
    <mergeCell ref="U1:V1"/>
    <mergeCell ref="U4:V4"/>
    <mergeCell ref="C35:E35"/>
    <mergeCell ref="C36:E36"/>
    <mergeCell ref="C37:E37"/>
    <mergeCell ref="F40:H40"/>
    <mergeCell ref="I40:K40"/>
    <mergeCell ref="L40:N40"/>
    <mergeCell ref="W4:X4"/>
    <mergeCell ref="Y4:Z4"/>
    <mergeCell ref="AA4:AB4"/>
    <mergeCell ref="S6:S20"/>
    <mergeCell ref="S21:S25"/>
    <mergeCell ref="W34:X34"/>
    <mergeCell ref="Y34:Z34"/>
    <mergeCell ref="AA34:AB34"/>
    <mergeCell ref="U35:V35"/>
    <mergeCell ref="W35:X35"/>
    <mergeCell ref="Y35:Z35"/>
    <mergeCell ref="AA35:AB35"/>
    <mergeCell ref="S26:S28"/>
    <mergeCell ref="U33:V33"/>
    <mergeCell ref="W33:X33"/>
    <mergeCell ref="Y33:Z33"/>
    <mergeCell ref="AA33:AB33"/>
    <mergeCell ref="U34:V34"/>
    <mergeCell ref="F35:H35"/>
    <mergeCell ref="F36:H36"/>
    <mergeCell ref="F37:H37"/>
    <mergeCell ref="L34:N34"/>
    <mergeCell ref="I35:K35"/>
    <mergeCell ref="I36:K36"/>
    <mergeCell ref="I37:K37"/>
    <mergeCell ref="L35:N35"/>
    <mergeCell ref="L36:N36"/>
    <mergeCell ref="L37:N37"/>
    <mergeCell ref="B1:B4"/>
    <mergeCell ref="F1:N1"/>
    <mergeCell ref="I34:K34"/>
    <mergeCell ref="C1:E1"/>
    <mergeCell ref="L4:N4"/>
    <mergeCell ref="A26:A28"/>
    <mergeCell ref="C33:E33"/>
    <mergeCell ref="F33:H33"/>
    <mergeCell ref="C4:E4"/>
    <mergeCell ref="F4:H4"/>
    <mergeCell ref="C2:E2"/>
    <mergeCell ref="F2:N2"/>
    <mergeCell ref="I4:K4"/>
    <mergeCell ref="A6:A20"/>
    <mergeCell ref="A21:A25"/>
    <mergeCell ref="F34:H34"/>
    <mergeCell ref="A1:A5"/>
    <mergeCell ref="I33:K33"/>
    <mergeCell ref="L33:N33"/>
    <mergeCell ref="C3:E3"/>
    <mergeCell ref="F3:N3"/>
    <mergeCell ref="C34:E34"/>
    <mergeCell ref="I38:K38"/>
    <mergeCell ref="L38:N38"/>
    <mergeCell ref="B46:O46"/>
    <mergeCell ref="C44:E44"/>
    <mergeCell ref="F44:H44"/>
    <mergeCell ref="I44:K44"/>
    <mergeCell ref="L44:N44"/>
    <mergeCell ref="C42:E42"/>
    <mergeCell ref="F42:H42"/>
    <mergeCell ref="I42:K42"/>
    <mergeCell ref="L42:N42"/>
    <mergeCell ref="C43:E43"/>
    <mergeCell ref="F43:H43"/>
    <mergeCell ref="I43:K43"/>
    <mergeCell ref="L43:N43"/>
    <mergeCell ref="C41:E41"/>
    <mergeCell ref="F41:H41"/>
    <mergeCell ref="I41:K41"/>
    <mergeCell ref="L41:N41"/>
    <mergeCell ref="C40:E40"/>
    <mergeCell ref="C38:E38"/>
    <mergeCell ref="F38:H38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H25 V25 N25 K25 AB25 Z25 E25 X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  <pageSetUpPr fitToPage="1"/>
  </sheetPr>
  <dimension ref="A1:AE50"/>
  <sheetViews>
    <sheetView zoomScale="90" zoomScaleNormal="90" workbookViewId="0">
      <selection activeCell="AG12" sqref="AG12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8" customWidth="1"/>
    <col min="6" max="14" width="5.6640625" customWidth="1"/>
    <col min="15" max="15" width="7.6640625" customWidth="1"/>
    <col min="16" max="16" width="3.6640625" customWidth="1"/>
    <col min="17" max="17" width="4" customWidth="1"/>
    <col min="18" max="18" width="3.66406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29" s="26" customFormat="1" ht="15.75" customHeight="1" thickBot="1" x14ac:dyDescent="0.35">
      <c r="A1" s="397"/>
      <c r="B1" s="447" t="s">
        <v>31</v>
      </c>
      <c r="C1" s="383" t="s">
        <v>32</v>
      </c>
      <c r="D1" s="384"/>
      <c r="E1" s="384"/>
      <c r="F1" s="378" t="str">
        <f>IF(Opleidingsgegevens!C5="","",Opleidingsgegevens!C5)</f>
        <v>Technicus Mechatronica</v>
      </c>
      <c r="G1" s="378"/>
      <c r="H1" s="379"/>
      <c r="I1" s="379"/>
      <c r="J1" s="379"/>
      <c r="K1" s="379"/>
      <c r="L1" s="379"/>
      <c r="M1" s="379"/>
      <c r="N1" s="379"/>
      <c r="O1" s="116"/>
      <c r="S1" s="397"/>
      <c r="T1" s="447" t="s">
        <v>31</v>
      </c>
      <c r="U1" s="383" t="s">
        <v>32</v>
      </c>
      <c r="V1" s="384"/>
      <c r="W1" s="414" t="str">
        <f>Opleidingsgegevens!C5</f>
        <v>Technicus Mechatronica</v>
      </c>
      <c r="X1" s="415"/>
      <c r="Y1" s="415"/>
      <c r="Z1" s="415"/>
      <c r="AA1" s="415"/>
      <c r="AB1" s="415"/>
      <c r="AC1" s="116"/>
    </row>
    <row r="2" spans="1:29" s="26" customFormat="1" ht="15.75" customHeight="1" thickBot="1" x14ac:dyDescent="0.35">
      <c r="A2" s="397"/>
      <c r="B2" s="448"/>
      <c r="C2" s="383" t="s">
        <v>94</v>
      </c>
      <c r="D2" s="384"/>
      <c r="E2" s="384"/>
      <c r="F2" s="451" t="s">
        <v>188</v>
      </c>
      <c r="G2" s="451"/>
      <c r="H2" s="451"/>
      <c r="I2" s="451"/>
      <c r="J2" s="451"/>
      <c r="K2" s="451"/>
      <c r="L2" s="451"/>
      <c r="M2" s="451"/>
      <c r="N2" s="452"/>
      <c r="O2" s="116"/>
      <c r="S2" s="397"/>
      <c r="T2" s="448"/>
      <c r="U2" s="383" t="s">
        <v>94</v>
      </c>
      <c r="V2" s="384"/>
      <c r="W2" s="451"/>
      <c r="X2" s="451"/>
      <c r="Y2" s="451"/>
      <c r="Z2" s="451"/>
      <c r="AA2" s="451"/>
      <c r="AB2" s="452"/>
      <c r="AC2" s="116"/>
    </row>
    <row r="3" spans="1:29" s="26" customFormat="1" ht="15.75" customHeight="1" thickBot="1" x14ac:dyDescent="0.35">
      <c r="A3" s="397"/>
      <c r="B3" s="449"/>
      <c r="C3" s="383" t="s">
        <v>34</v>
      </c>
      <c r="D3" s="384"/>
      <c r="E3" s="384"/>
      <c r="F3" s="451" t="str">
        <f>Leerjaar1!F3</f>
        <v>Doorstroom / Vakmanschap</v>
      </c>
      <c r="G3" s="451"/>
      <c r="H3" s="451"/>
      <c r="I3" s="451"/>
      <c r="J3" s="451"/>
      <c r="K3" s="451"/>
      <c r="L3" s="451"/>
      <c r="M3" s="451"/>
      <c r="N3" s="452"/>
      <c r="O3" s="116"/>
      <c r="S3" s="397"/>
      <c r="T3" s="449"/>
      <c r="U3" s="383" t="s">
        <v>34</v>
      </c>
      <c r="V3" s="384"/>
      <c r="W3" s="451" t="s">
        <v>36</v>
      </c>
      <c r="X3" s="451"/>
      <c r="Y3" s="451"/>
      <c r="Z3" s="451"/>
      <c r="AA3" s="451"/>
      <c r="AB3" s="452"/>
      <c r="AC3" s="116"/>
    </row>
    <row r="4" spans="1:29" ht="15.75" customHeight="1" thickBot="1" x14ac:dyDescent="0.35">
      <c r="A4" s="397"/>
      <c r="B4" s="449"/>
      <c r="C4" s="450" t="s">
        <v>96</v>
      </c>
      <c r="D4" s="450"/>
      <c r="E4" s="450"/>
      <c r="F4" s="450" t="s">
        <v>97</v>
      </c>
      <c r="G4" s="450"/>
      <c r="H4" s="450"/>
      <c r="I4" s="450" t="s">
        <v>98</v>
      </c>
      <c r="J4" s="450"/>
      <c r="K4" s="450"/>
      <c r="L4" s="450" t="s">
        <v>99</v>
      </c>
      <c r="M4" s="450"/>
      <c r="N4" s="450"/>
      <c r="O4" s="117"/>
      <c r="S4" s="397"/>
      <c r="T4" s="449"/>
      <c r="U4" s="450" t="s">
        <v>96</v>
      </c>
      <c r="V4" s="450"/>
      <c r="W4" s="450" t="s">
        <v>97</v>
      </c>
      <c r="X4" s="450"/>
      <c r="Y4" s="450" t="s">
        <v>98</v>
      </c>
      <c r="Z4" s="450"/>
      <c r="AA4" s="450" t="s">
        <v>99</v>
      </c>
      <c r="AB4" s="450"/>
      <c r="AC4" s="117"/>
    </row>
    <row r="5" spans="1:29" s="1" customFormat="1" ht="28.2" thickBot="1" x14ac:dyDescent="0.35">
      <c r="A5" s="397"/>
      <c r="B5" s="186" t="s">
        <v>41</v>
      </c>
      <c r="C5" s="134" t="s">
        <v>42</v>
      </c>
      <c r="D5" s="276" t="s">
        <v>43</v>
      </c>
      <c r="E5" s="110" t="s">
        <v>44</v>
      </c>
      <c r="F5" s="294" t="s">
        <v>42</v>
      </c>
      <c r="G5" s="276" t="s">
        <v>43</v>
      </c>
      <c r="H5" s="290" t="s">
        <v>44</v>
      </c>
      <c r="I5" s="134" t="s">
        <v>42</v>
      </c>
      <c r="J5" s="276" t="s">
        <v>43</v>
      </c>
      <c r="K5" s="110" t="s">
        <v>44</v>
      </c>
      <c r="L5" s="294" t="s">
        <v>42</v>
      </c>
      <c r="M5" s="276" t="s">
        <v>43</v>
      </c>
      <c r="N5" s="290" t="s">
        <v>44</v>
      </c>
      <c r="O5" s="187" t="s">
        <v>45</v>
      </c>
      <c r="S5" s="397"/>
      <c r="T5" s="118" t="s">
        <v>41</v>
      </c>
      <c r="U5" s="172" t="s">
        <v>42</v>
      </c>
      <c r="V5" s="110" t="s">
        <v>44</v>
      </c>
      <c r="W5" s="173" t="s">
        <v>42</v>
      </c>
      <c r="X5" s="243" t="s">
        <v>44</v>
      </c>
      <c r="Y5" s="172" t="s">
        <v>42</v>
      </c>
      <c r="Z5" s="244" t="s">
        <v>44</v>
      </c>
      <c r="AA5" s="173" t="s">
        <v>42</v>
      </c>
      <c r="AB5" s="243" t="s">
        <v>44</v>
      </c>
      <c r="AC5" s="119" t="s">
        <v>45</v>
      </c>
    </row>
    <row r="6" spans="1:29" s="29" customFormat="1" ht="15" customHeight="1" x14ac:dyDescent="0.3">
      <c r="A6" s="431" t="s">
        <v>46</v>
      </c>
      <c r="B6" s="78" t="s">
        <v>100</v>
      </c>
      <c r="C6" s="189"/>
      <c r="D6" s="275"/>
      <c r="E6" s="190">
        <f>C6*Opleidingsgegevens!D27</f>
        <v>0</v>
      </c>
      <c r="F6" s="189"/>
      <c r="G6" s="275"/>
      <c r="H6" s="207">
        <f>F6*Opleidingsgegevens!D28</f>
        <v>0</v>
      </c>
      <c r="I6" s="189">
        <v>1.5</v>
      </c>
      <c r="J6" s="275">
        <v>1</v>
      </c>
      <c r="K6" s="190">
        <f>I6*Opleidingsgegevens!D29</f>
        <v>12</v>
      </c>
      <c r="L6" s="189">
        <v>1.5</v>
      </c>
      <c r="M6" s="275">
        <v>1</v>
      </c>
      <c r="N6" s="207">
        <f>L6*Opleidingsgegevens!D30</f>
        <v>13.5</v>
      </c>
      <c r="O6" s="79">
        <f t="shared" ref="O6:O17" si="0">SUM(E6,H6,K6,N6)</f>
        <v>25.5</v>
      </c>
      <c r="S6" s="431" t="s">
        <v>46</v>
      </c>
      <c r="T6" s="78"/>
      <c r="U6" s="189"/>
      <c r="V6" s="190">
        <f>U6*Opleidingsgegevens!D$27</f>
        <v>0</v>
      </c>
      <c r="W6" s="189"/>
      <c r="X6" s="207">
        <f>W6*Opleidingsgegevens!D$28</f>
        <v>0</v>
      </c>
      <c r="Y6" s="189"/>
      <c r="Z6" s="192">
        <f>Y6*Opleidingsgegevens!D$29</f>
        <v>0</v>
      </c>
      <c r="AA6" s="189"/>
      <c r="AB6" s="199">
        <f>AA6*Opleidingsgegevens!D$30</f>
        <v>0</v>
      </c>
      <c r="AC6" s="79">
        <f>SUM(V6,X6,Z6,AB6)</f>
        <v>0</v>
      </c>
    </row>
    <row r="7" spans="1:29" s="29" customFormat="1" ht="15" customHeight="1" x14ac:dyDescent="0.3">
      <c r="A7" s="432"/>
      <c r="B7" s="247" t="s">
        <v>101</v>
      </c>
      <c r="C7" s="191"/>
      <c r="D7" s="271"/>
      <c r="E7" s="192">
        <f>C7*Opleidingsgegevens!D27</f>
        <v>0</v>
      </c>
      <c r="F7" s="191"/>
      <c r="G7" s="271"/>
      <c r="H7" s="199">
        <f>F7*Opleidingsgegevens!D28</f>
        <v>0</v>
      </c>
      <c r="I7" s="191">
        <v>1.5</v>
      </c>
      <c r="J7" s="271">
        <v>1</v>
      </c>
      <c r="K7" s="192">
        <f>I7*Opleidingsgegevens!D29</f>
        <v>12</v>
      </c>
      <c r="L7" s="191">
        <v>1.5</v>
      </c>
      <c r="M7" s="271">
        <v>1</v>
      </c>
      <c r="N7" s="199">
        <f>L7*Opleidingsgegevens!D30</f>
        <v>13.5</v>
      </c>
      <c r="O7" s="81">
        <f t="shared" si="0"/>
        <v>25.5</v>
      </c>
      <c r="S7" s="432"/>
      <c r="T7" s="247"/>
      <c r="U7" s="191"/>
      <c r="V7" s="192">
        <f>U7*Opleidingsgegevens!D$27</f>
        <v>0</v>
      </c>
      <c r="W7" s="191"/>
      <c r="X7" s="199">
        <f>W7*Opleidingsgegevens!D$28</f>
        <v>0</v>
      </c>
      <c r="Y7" s="191"/>
      <c r="Z7" s="192">
        <f>Y7*Opleidingsgegevens!D$29</f>
        <v>0</v>
      </c>
      <c r="AA7" s="191"/>
      <c r="AB7" s="199">
        <f>AA7*Opleidingsgegevens!D$30</f>
        <v>0</v>
      </c>
      <c r="AC7" s="81">
        <f>SUM(V7,X7,Z7,AB7)</f>
        <v>0</v>
      </c>
    </row>
    <row r="8" spans="1:29" s="29" customFormat="1" ht="15" customHeight="1" x14ac:dyDescent="0.3">
      <c r="A8" s="432"/>
      <c r="B8" s="80" t="s">
        <v>102</v>
      </c>
      <c r="C8" s="191"/>
      <c r="D8" s="271"/>
      <c r="E8" s="192">
        <f>C8*Opleidingsgegevens!D27</f>
        <v>0</v>
      </c>
      <c r="F8" s="191"/>
      <c r="G8" s="271"/>
      <c r="H8" s="199">
        <f>F8*Opleidingsgegevens!D28</f>
        <v>0</v>
      </c>
      <c r="I8" s="191">
        <v>1.5</v>
      </c>
      <c r="J8" s="271">
        <v>1</v>
      </c>
      <c r="K8" s="192">
        <f>I8*Opleidingsgegevens!D29</f>
        <v>12</v>
      </c>
      <c r="L8" s="191">
        <v>1.5</v>
      </c>
      <c r="M8" s="271">
        <v>1</v>
      </c>
      <c r="N8" s="199">
        <f>L8*Opleidingsgegevens!D30</f>
        <v>13.5</v>
      </c>
      <c r="O8" s="81">
        <f t="shared" si="0"/>
        <v>25.5</v>
      </c>
      <c r="S8" s="432"/>
      <c r="T8" s="80"/>
      <c r="U8" s="191"/>
      <c r="V8" s="192">
        <f>U8*Opleidingsgegevens!D$27</f>
        <v>0</v>
      </c>
      <c r="W8" s="191"/>
      <c r="X8" s="199">
        <f>W8*Opleidingsgegevens!D$28</f>
        <v>0</v>
      </c>
      <c r="Y8" s="191"/>
      <c r="Z8" s="192">
        <f>Y8*Opleidingsgegevens!D$29</f>
        <v>0</v>
      </c>
      <c r="AA8" s="191"/>
      <c r="AB8" s="199">
        <f>AA8*Opleidingsgegevens!D$30</f>
        <v>0</v>
      </c>
      <c r="AC8" s="81">
        <f t="shared" ref="AC8:AC29" si="1">SUM(V8,X8,Z8,AB8)</f>
        <v>0</v>
      </c>
    </row>
    <row r="9" spans="1:29" s="29" customFormat="1" ht="15" customHeight="1" x14ac:dyDescent="0.3">
      <c r="A9" s="432"/>
      <c r="B9" s="80" t="s">
        <v>103</v>
      </c>
      <c r="C9" s="191"/>
      <c r="D9" s="271"/>
      <c r="E9" s="192">
        <f>C9*Opleidingsgegevens!D27</f>
        <v>0</v>
      </c>
      <c r="F9" s="191"/>
      <c r="G9" s="271"/>
      <c r="H9" s="199">
        <f>F9*Opleidingsgegevens!D28</f>
        <v>0</v>
      </c>
      <c r="I9" s="191">
        <v>1.5</v>
      </c>
      <c r="J9" s="271">
        <v>1</v>
      </c>
      <c r="K9" s="192">
        <f>I9*Opleidingsgegevens!D29</f>
        <v>12</v>
      </c>
      <c r="L9" s="191">
        <v>1.5</v>
      </c>
      <c r="M9" s="271">
        <v>1</v>
      </c>
      <c r="N9" s="199">
        <f>L9*Opleidingsgegevens!D30</f>
        <v>13.5</v>
      </c>
      <c r="O9" s="81">
        <f t="shared" si="0"/>
        <v>25.5</v>
      </c>
      <c r="S9" s="432"/>
      <c r="T9" s="80"/>
      <c r="U9" s="191"/>
      <c r="V9" s="192">
        <f>U9*Opleidingsgegevens!D$27</f>
        <v>0</v>
      </c>
      <c r="W9" s="191"/>
      <c r="X9" s="199">
        <f>W9*Opleidingsgegevens!D$28</f>
        <v>0</v>
      </c>
      <c r="Y9" s="191"/>
      <c r="Z9" s="192">
        <f>Y9*Opleidingsgegevens!D$29</f>
        <v>0</v>
      </c>
      <c r="AA9" s="191"/>
      <c r="AB9" s="199">
        <f>AA9*Opleidingsgegevens!D$30</f>
        <v>0</v>
      </c>
      <c r="AC9" s="81">
        <f t="shared" si="1"/>
        <v>0</v>
      </c>
    </row>
    <row r="10" spans="1:29" s="29" customFormat="1" ht="15" customHeight="1" x14ac:dyDescent="0.3">
      <c r="A10" s="432"/>
      <c r="B10" s="80" t="s">
        <v>104</v>
      </c>
      <c r="C10" s="191"/>
      <c r="D10" s="271"/>
      <c r="E10" s="192">
        <f>C10*Opleidingsgegevens!D27</f>
        <v>0</v>
      </c>
      <c r="F10" s="191"/>
      <c r="G10" s="271"/>
      <c r="H10" s="199">
        <f>F10*Opleidingsgegevens!D28</f>
        <v>0</v>
      </c>
      <c r="I10" s="191">
        <v>1.5</v>
      </c>
      <c r="J10" s="271">
        <v>2</v>
      </c>
      <c r="K10" s="192">
        <f>I10*Opleidingsgegevens!D29</f>
        <v>12</v>
      </c>
      <c r="L10" s="191">
        <v>1.5</v>
      </c>
      <c r="M10" s="271">
        <v>2</v>
      </c>
      <c r="N10" s="199">
        <f>L10*Opleidingsgegevens!D30</f>
        <v>13.5</v>
      </c>
      <c r="O10" s="81">
        <f t="shared" si="0"/>
        <v>25.5</v>
      </c>
      <c r="S10" s="432"/>
      <c r="T10" s="80"/>
      <c r="U10" s="191"/>
      <c r="V10" s="192">
        <f>U10*Opleidingsgegevens!D$27</f>
        <v>0</v>
      </c>
      <c r="W10" s="191"/>
      <c r="X10" s="199">
        <f>W10*Opleidingsgegevens!D$28</f>
        <v>0</v>
      </c>
      <c r="Y10" s="191"/>
      <c r="Z10" s="192">
        <f>Y10*Opleidingsgegevens!D$29</f>
        <v>0</v>
      </c>
      <c r="AA10" s="191"/>
      <c r="AB10" s="199">
        <f>AA10*Opleidingsgegevens!D$30</f>
        <v>0</v>
      </c>
      <c r="AC10" s="81">
        <f t="shared" si="1"/>
        <v>0</v>
      </c>
    </row>
    <row r="11" spans="1:29" s="29" customFormat="1" ht="15" customHeight="1" x14ac:dyDescent="0.3">
      <c r="A11" s="432"/>
      <c r="B11" s="80" t="s">
        <v>105</v>
      </c>
      <c r="C11" s="191"/>
      <c r="D11" s="271"/>
      <c r="E11" s="192">
        <f>C11*Opleidingsgegevens!D27</f>
        <v>0</v>
      </c>
      <c r="F11" s="191"/>
      <c r="G11" s="271"/>
      <c r="H11" s="199">
        <f>F11*Opleidingsgegevens!D28</f>
        <v>0</v>
      </c>
      <c r="I11" s="191">
        <v>1.5</v>
      </c>
      <c r="J11" s="271">
        <v>1</v>
      </c>
      <c r="K11" s="192">
        <f>I11*Opleidingsgegevens!D29</f>
        <v>12</v>
      </c>
      <c r="L11" s="191">
        <v>1.5</v>
      </c>
      <c r="M11" s="271">
        <v>1</v>
      </c>
      <c r="N11" s="199">
        <f>L11*Opleidingsgegevens!D30</f>
        <v>13.5</v>
      </c>
      <c r="O11" s="81">
        <f t="shared" si="0"/>
        <v>25.5</v>
      </c>
      <c r="S11" s="432"/>
      <c r="T11" s="80"/>
      <c r="U11" s="191"/>
      <c r="V11" s="192">
        <f>U11*Opleidingsgegevens!D$27</f>
        <v>0</v>
      </c>
      <c r="W11" s="191"/>
      <c r="X11" s="199">
        <f>W11*Opleidingsgegevens!D$28</f>
        <v>0</v>
      </c>
      <c r="Y11" s="191"/>
      <c r="Z11" s="192">
        <f>Y11*Opleidingsgegevens!D$29</f>
        <v>0</v>
      </c>
      <c r="AA11" s="191"/>
      <c r="AB11" s="199">
        <f>AA11*Opleidingsgegevens!D$30</f>
        <v>0</v>
      </c>
      <c r="AC11" s="81">
        <f t="shared" si="1"/>
        <v>0</v>
      </c>
    </row>
    <row r="12" spans="1:29" s="29" customFormat="1" ht="15" customHeight="1" x14ac:dyDescent="0.3">
      <c r="A12" s="432"/>
      <c r="B12" s="80" t="s">
        <v>106</v>
      </c>
      <c r="C12" s="191"/>
      <c r="D12" s="271"/>
      <c r="E12" s="192">
        <f>C12*Opleidingsgegevens!D27</f>
        <v>0</v>
      </c>
      <c r="F12" s="191"/>
      <c r="G12" s="271"/>
      <c r="H12" s="199">
        <f>F12*Opleidingsgegevens!D28</f>
        <v>0</v>
      </c>
      <c r="I12" s="191">
        <v>1.5</v>
      </c>
      <c r="J12" s="271">
        <v>2</v>
      </c>
      <c r="K12" s="192">
        <f>I12*Opleidingsgegevens!D29</f>
        <v>12</v>
      </c>
      <c r="L12" s="191">
        <v>1.5</v>
      </c>
      <c r="M12" s="271">
        <v>2</v>
      </c>
      <c r="N12" s="199">
        <f>L12*Opleidingsgegevens!D30</f>
        <v>13.5</v>
      </c>
      <c r="O12" s="81">
        <f t="shared" si="0"/>
        <v>25.5</v>
      </c>
      <c r="S12" s="432"/>
      <c r="T12" s="80"/>
      <c r="U12" s="191"/>
      <c r="V12" s="192">
        <f>U12*Opleidingsgegevens!D$27</f>
        <v>0</v>
      </c>
      <c r="W12" s="191"/>
      <c r="X12" s="199">
        <f>W12*Opleidingsgegevens!D$28</f>
        <v>0</v>
      </c>
      <c r="Y12" s="191"/>
      <c r="Z12" s="192">
        <f>Y12*Opleidingsgegevens!D$29</f>
        <v>0</v>
      </c>
      <c r="AA12" s="191"/>
      <c r="AB12" s="199">
        <f>AA12*Opleidingsgegevens!D$30</f>
        <v>0</v>
      </c>
      <c r="AC12" s="81">
        <f t="shared" si="1"/>
        <v>0</v>
      </c>
    </row>
    <row r="13" spans="1:29" s="29" customFormat="1" ht="15" customHeight="1" x14ac:dyDescent="0.3">
      <c r="A13" s="432"/>
      <c r="B13" s="80" t="s">
        <v>107</v>
      </c>
      <c r="C13" s="191"/>
      <c r="D13" s="271"/>
      <c r="E13" s="192">
        <f>C13*Opleidingsgegevens!D27</f>
        <v>0</v>
      </c>
      <c r="F13" s="191"/>
      <c r="G13" s="271"/>
      <c r="H13" s="199">
        <f>F13*Opleidingsgegevens!D28</f>
        <v>0</v>
      </c>
      <c r="I13" s="191">
        <v>2</v>
      </c>
      <c r="J13" s="271">
        <v>2</v>
      </c>
      <c r="K13" s="192">
        <f>I13*Opleidingsgegevens!D29</f>
        <v>16</v>
      </c>
      <c r="L13" s="191">
        <v>2</v>
      </c>
      <c r="M13" s="271">
        <v>2</v>
      </c>
      <c r="N13" s="199">
        <f>L13*Opleidingsgegevens!D30</f>
        <v>18</v>
      </c>
      <c r="O13" s="81">
        <f t="shared" si="0"/>
        <v>34</v>
      </c>
      <c r="S13" s="432"/>
      <c r="T13" s="80"/>
      <c r="U13" s="191"/>
      <c r="V13" s="192">
        <f>U13*Opleidingsgegevens!D$27</f>
        <v>0</v>
      </c>
      <c r="W13" s="191"/>
      <c r="X13" s="199">
        <f>W13*Opleidingsgegevens!D$28</f>
        <v>0</v>
      </c>
      <c r="Y13" s="191"/>
      <c r="Z13" s="192">
        <f>Y13*Opleidingsgegevens!D$29</f>
        <v>0</v>
      </c>
      <c r="AA13" s="191"/>
      <c r="AB13" s="199">
        <f>AA13*Opleidingsgegevens!D$30</f>
        <v>0</v>
      </c>
      <c r="AC13" s="81">
        <f t="shared" si="1"/>
        <v>0</v>
      </c>
    </row>
    <row r="14" spans="1:29" s="29" customFormat="1" ht="15" customHeight="1" x14ac:dyDescent="0.3">
      <c r="A14" s="432"/>
      <c r="B14" s="80" t="s">
        <v>108</v>
      </c>
      <c r="C14" s="191"/>
      <c r="D14" s="271"/>
      <c r="E14" s="192">
        <f>C14*Opleidingsgegevens!D27</f>
        <v>0</v>
      </c>
      <c r="F14" s="191"/>
      <c r="G14" s="271"/>
      <c r="H14" s="199">
        <f>F14*Opleidingsgegevens!D28</f>
        <v>0</v>
      </c>
      <c r="I14" s="191">
        <v>2</v>
      </c>
      <c r="J14" s="271">
        <v>1</v>
      </c>
      <c r="K14" s="192">
        <f>I14*Opleidingsgegevens!D29</f>
        <v>16</v>
      </c>
      <c r="L14" s="191">
        <v>2</v>
      </c>
      <c r="M14" s="271">
        <v>1</v>
      </c>
      <c r="N14" s="199">
        <f>L14*Opleidingsgegevens!D30</f>
        <v>18</v>
      </c>
      <c r="O14" s="81">
        <f t="shared" si="0"/>
        <v>34</v>
      </c>
      <c r="S14" s="432"/>
      <c r="T14" s="80"/>
      <c r="U14" s="191"/>
      <c r="V14" s="192">
        <f>U14*Opleidingsgegevens!D$27</f>
        <v>0</v>
      </c>
      <c r="W14" s="191"/>
      <c r="X14" s="199">
        <f>W14*Opleidingsgegevens!D$28</f>
        <v>0</v>
      </c>
      <c r="Y14" s="191"/>
      <c r="Z14" s="192">
        <f>Y14*Opleidingsgegevens!D$29</f>
        <v>0</v>
      </c>
      <c r="AA14" s="191"/>
      <c r="AB14" s="199">
        <f>AA14*Opleidingsgegevens!D$30</f>
        <v>0</v>
      </c>
      <c r="AC14" s="81">
        <f t="shared" si="1"/>
        <v>0</v>
      </c>
    </row>
    <row r="15" spans="1:29" s="29" customFormat="1" ht="15" customHeight="1" x14ac:dyDescent="0.3">
      <c r="A15" s="432"/>
      <c r="B15" s="237" t="s">
        <v>109</v>
      </c>
      <c r="C15" s="191"/>
      <c r="D15" s="271"/>
      <c r="E15" s="192">
        <f>C15*Opleidingsgegevens!D27</f>
        <v>0</v>
      </c>
      <c r="F15" s="208"/>
      <c r="G15" s="271"/>
      <c r="H15" s="199">
        <f>F15*Opleidingsgegevens!D28</f>
        <v>0</v>
      </c>
      <c r="I15" s="191">
        <v>2</v>
      </c>
      <c r="J15" s="271">
        <v>1</v>
      </c>
      <c r="K15" s="192">
        <f>I15*Opleidingsgegevens!D29</f>
        <v>16</v>
      </c>
      <c r="L15" s="191">
        <v>2</v>
      </c>
      <c r="M15" s="271">
        <v>1</v>
      </c>
      <c r="N15" s="199">
        <f>L15*Opleidingsgegevens!D30</f>
        <v>18</v>
      </c>
      <c r="O15" s="81">
        <f t="shared" si="0"/>
        <v>34</v>
      </c>
      <c r="S15" s="432"/>
      <c r="T15" s="237"/>
      <c r="U15" s="191"/>
      <c r="V15" s="192">
        <f>U15*Opleidingsgegevens!D$27</f>
        <v>0</v>
      </c>
      <c r="W15" s="208"/>
      <c r="X15" s="199">
        <f>W15*Opleidingsgegevens!D$28</f>
        <v>0</v>
      </c>
      <c r="Y15" s="191"/>
      <c r="Z15" s="192">
        <f>Y15*Opleidingsgegevens!D$29</f>
        <v>0</v>
      </c>
      <c r="AA15" s="191"/>
      <c r="AB15" s="199">
        <f>AA15*Opleidingsgegevens!D$30</f>
        <v>0</v>
      </c>
      <c r="AC15" s="81">
        <f t="shared" si="1"/>
        <v>0</v>
      </c>
    </row>
    <row r="16" spans="1:29" s="29" customFormat="1" ht="15" customHeight="1" x14ac:dyDescent="0.3">
      <c r="A16" s="432"/>
      <c r="B16" s="237" t="s">
        <v>110</v>
      </c>
      <c r="C16" s="191"/>
      <c r="D16" s="271"/>
      <c r="E16" s="192">
        <f>C16*Opleidingsgegevens!D27</f>
        <v>0</v>
      </c>
      <c r="F16" s="208"/>
      <c r="G16" s="271"/>
      <c r="H16" s="199">
        <f>F16*Opleidingsgegevens!D28</f>
        <v>0</v>
      </c>
      <c r="I16" s="191">
        <v>2</v>
      </c>
      <c r="J16" s="271">
        <v>2</v>
      </c>
      <c r="K16" s="192">
        <f>I16*Opleidingsgegevens!D29</f>
        <v>16</v>
      </c>
      <c r="L16" s="191">
        <v>2</v>
      </c>
      <c r="M16" s="271">
        <v>2</v>
      </c>
      <c r="N16" s="199">
        <f>L16*Opleidingsgegevens!D30</f>
        <v>18</v>
      </c>
      <c r="O16" s="81">
        <f t="shared" si="0"/>
        <v>34</v>
      </c>
      <c r="S16" s="432"/>
      <c r="T16" s="237"/>
      <c r="U16" s="191"/>
      <c r="V16" s="192">
        <f>U16*Opleidingsgegevens!D$27</f>
        <v>0</v>
      </c>
      <c r="W16" s="208"/>
      <c r="X16" s="199">
        <f>W16*Opleidingsgegevens!D$28</f>
        <v>0</v>
      </c>
      <c r="Y16" s="191"/>
      <c r="Z16" s="192">
        <f>Y16*Opleidingsgegevens!D$29</f>
        <v>0</v>
      </c>
      <c r="AA16" s="191"/>
      <c r="AB16" s="199">
        <f>AA16*Opleidingsgegevens!D$30</f>
        <v>0</v>
      </c>
      <c r="AC16" s="81">
        <f t="shared" si="1"/>
        <v>0</v>
      </c>
    </row>
    <row r="17" spans="1:31" s="29" customFormat="1" ht="15" customHeight="1" x14ac:dyDescent="0.3">
      <c r="A17" s="432"/>
      <c r="B17" s="237" t="s">
        <v>111</v>
      </c>
      <c r="C17" s="191"/>
      <c r="D17" s="271"/>
      <c r="E17" s="192">
        <f>C17*Opleidingsgegevens!D27</f>
        <v>0</v>
      </c>
      <c r="F17" s="208"/>
      <c r="G17" s="271"/>
      <c r="H17" s="199">
        <f>F17*Opleidingsgegevens!D28</f>
        <v>0</v>
      </c>
      <c r="I17" s="191">
        <v>4.5</v>
      </c>
      <c r="J17" s="271">
        <v>5</v>
      </c>
      <c r="K17" s="192">
        <f>I17*Opleidingsgegevens!D29</f>
        <v>36</v>
      </c>
      <c r="L17" s="191">
        <v>5.5</v>
      </c>
      <c r="M17" s="271">
        <v>6</v>
      </c>
      <c r="N17" s="199">
        <f>L17*Opleidingsgegevens!D30</f>
        <v>49.5</v>
      </c>
      <c r="O17" s="81">
        <f t="shared" si="0"/>
        <v>85.5</v>
      </c>
      <c r="S17" s="432"/>
      <c r="T17" s="80"/>
      <c r="U17" s="191"/>
      <c r="V17" s="192">
        <f>U17*Opleidingsgegevens!D$27</f>
        <v>0</v>
      </c>
      <c r="W17" s="208"/>
      <c r="X17" s="199">
        <f>W17*Opleidingsgegevens!D$28</f>
        <v>0</v>
      </c>
      <c r="Y17" s="191"/>
      <c r="Z17" s="192">
        <f>Y17*Opleidingsgegevens!D$29</f>
        <v>0</v>
      </c>
      <c r="AA17" s="191"/>
      <c r="AB17" s="199">
        <f>AA17*Opleidingsgegevens!D$30</f>
        <v>0</v>
      </c>
      <c r="AC17" s="81">
        <f t="shared" si="1"/>
        <v>0</v>
      </c>
      <c r="AE17" s="313"/>
    </row>
    <row r="18" spans="1:31" s="29" customFormat="1" ht="15" customHeight="1" x14ac:dyDescent="0.3">
      <c r="A18" s="432"/>
      <c r="B18" s="80" t="s">
        <v>112</v>
      </c>
      <c r="C18" s="191"/>
      <c r="D18" s="271"/>
      <c r="E18" s="192">
        <f>C18*Opleidingsgegevens!D28</f>
        <v>0</v>
      </c>
      <c r="F18" s="208"/>
      <c r="G18" s="271"/>
      <c r="H18" s="199">
        <f>F18*Opleidingsgegevens!D29</f>
        <v>0</v>
      </c>
      <c r="I18" s="191">
        <v>1</v>
      </c>
      <c r="J18" s="271">
        <v>1</v>
      </c>
      <c r="K18" s="192">
        <f>I18*Opleidingsgegevens!D29</f>
        <v>8</v>
      </c>
      <c r="L18" s="191"/>
      <c r="M18" s="271"/>
      <c r="N18" s="199">
        <f>L18*Opleidingsgegevens!D30</f>
        <v>0</v>
      </c>
      <c r="O18" s="81">
        <f>SUM(E18,H18,K18,N18)</f>
        <v>8</v>
      </c>
      <c r="S18" s="432"/>
      <c r="T18" s="268"/>
      <c r="U18" s="191"/>
      <c r="V18" s="192">
        <f>U18*Opleidingsgegevens!D$27</f>
        <v>0</v>
      </c>
      <c r="W18" s="208"/>
      <c r="X18" s="199">
        <f>W18*Opleidingsgegevens!D$28</f>
        <v>0</v>
      </c>
      <c r="Y18" s="191"/>
      <c r="Z18" s="192">
        <f>Y18*Opleidingsgegevens!D$29</f>
        <v>0</v>
      </c>
      <c r="AA18" s="191"/>
      <c r="AB18" s="199">
        <f>AA18*Opleidingsgegevens!D$30</f>
        <v>0</v>
      </c>
      <c r="AC18" s="81">
        <f>SUM(V18,X18,Z18,AB18)</f>
        <v>0</v>
      </c>
      <c r="AE18" s="313"/>
    </row>
    <row r="19" spans="1:31" s="29" customFormat="1" ht="15" customHeight="1" x14ac:dyDescent="0.3">
      <c r="A19" s="432"/>
      <c r="B19" s="80"/>
      <c r="C19" s="191"/>
      <c r="D19" s="271"/>
      <c r="E19" s="192">
        <f>C19*Opleidingsgegevens!D29</f>
        <v>0</v>
      </c>
      <c r="F19" s="208"/>
      <c r="G19" s="271"/>
      <c r="H19" s="199">
        <f>F19*Opleidingsgegevens!D30</f>
        <v>0</v>
      </c>
      <c r="I19" s="191"/>
      <c r="J19" s="271"/>
      <c r="K19" s="192">
        <f>I19*Opleidingsgegevens!D31</f>
        <v>0</v>
      </c>
      <c r="L19" s="191"/>
      <c r="M19" s="271"/>
      <c r="N19" s="199">
        <f>L19*Opleidingsgegevens!D32</f>
        <v>0</v>
      </c>
      <c r="O19" s="81">
        <f>SUM(E19,H19,K19,N19)</f>
        <v>0</v>
      </c>
      <c r="S19" s="432"/>
      <c r="T19" s="268"/>
      <c r="U19" s="191"/>
      <c r="V19" s="192">
        <f>U19*Opleidingsgegevens!D$27</f>
        <v>0</v>
      </c>
      <c r="W19" s="208"/>
      <c r="X19" s="199">
        <f>W19*Opleidingsgegevens!D$28</f>
        <v>0</v>
      </c>
      <c r="Y19" s="191"/>
      <c r="Z19" s="192">
        <f>Y19*Opleidingsgegevens!D$29</f>
        <v>0</v>
      </c>
      <c r="AA19" s="191"/>
      <c r="AB19" s="199">
        <f>AA19*Opleidingsgegevens!D$30</f>
        <v>0</v>
      </c>
      <c r="AC19" s="81">
        <f>SUM(V19,X19,Z19,AB19)</f>
        <v>0</v>
      </c>
    </row>
    <row r="20" spans="1:31" s="26" customFormat="1" ht="15" customHeight="1" x14ac:dyDescent="0.3">
      <c r="A20" s="432"/>
      <c r="B20" s="80"/>
      <c r="C20" s="191"/>
      <c r="D20" s="271"/>
      <c r="E20" s="192">
        <f>C20*Opleidingsgegevens!D30</f>
        <v>0</v>
      </c>
      <c r="F20" s="208"/>
      <c r="G20" s="271"/>
      <c r="H20" s="199">
        <f>F20*Opleidingsgegevens!D31</f>
        <v>0</v>
      </c>
      <c r="I20" s="191"/>
      <c r="J20" s="271"/>
      <c r="K20" s="192">
        <f>I20*Opleidingsgegevens!D32</f>
        <v>0</v>
      </c>
      <c r="L20" s="191"/>
      <c r="M20" s="271"/>
      <c r="N20" s="199">
        <f>L20*Opleidingsgegevens!D34</f>
        <v>0</v>
      </c>
      <c r="O20" s="81">
        <f>SUM(E20,H20,K20,N20)</f>
        <v>0</v>
      </c>
      <c r="S20" s="432"/>
      <c r="T20" s="121"/>
      <c r="U20" s="191"/>
      <c r="V20" s="192">
        <f>U20*Opleidingsgegevens!D$27</f>
        <v>0</v>
      </c>
      <c r="W20" s="208"/>
      <c r="X20" s="199">
        <f>W20*Opleidingsgegevens!D$28</f>
        <v>0</v>
      </c>
      <c r="Y20" s="240"/>
      <c r="Z20" s="192">
        <f>Y20*Opleidingsgegevens!D$29</f>
        <v>0</v>
      </c>
      <c r="AA20" s="240"/>
      <c r="AB20" s="199">
        <f>AA20*Opleidingsgegevens!D$30</f>
        <v>0</v>
      </c>
      <c r="AC20" s="81">
        <f t="shared" si="1"/>
        <v>0</v>
      </c>
    </row>
    <row r="21" spans="1:31" s="26" customFormat="1" ht="15" customHeight="1" thickBot="1" x14ac:dyDescent="0.35">
      <c r="A21" s="433"/>
      <c r="B21" s="262"/>
      <c r="C21" s="257"/>
      <c r="D21" s="285"/>
      <c r="E21" s="194">
        <f>C21*Opleidingsgegevens!D31</f>
        <v>0</v>
      </c>
      <c r="F21" s="288"/>
      <c r="G21" s="272"/>
      <c r="H21" s="201">
        <f>F21*Opleidingsgegevens!D32</f>
        <v>0</v>
      </c>
      <c r="I21" s="193"/>
      <c r="J21" s="272"/>
      <c r="K21" s="194">
        <f>I21*Opleidingsgegevens!D33</f>
        <v>0</v>
      </c>
      <c r="L21" s="193"/>
      <c r="M21" s="272"/>
      <c r="N21" s="201">
        <f>L21*Opleidingsgegevens!D34</f>
        <v>0</v>
      </c>
      <c r="O21" s="83">
        <f>SUM(E21,H21,K21,N21)</f>
        <v>0</v>
      </c>
      <c r="S21" s="433"/>
      <c r="T21" s="261"/>
      <c r="U21" s="257"/>
      <c r="V21" s="254">
        <f>U21*Opleidingsgegevens!D$27</f>
        <v>0</v>
      </c>
      <c r="W21" s="255"/>
      <c r="X21" s="256">
        <f>W21*Opleidingsgegevens!D$28</f>
        <v>0</v>
      </c>
      <c r="Y21" s="260"/>
      <c r="Z21" s="254">
        <f>Y21*Opleidingsgegevens!D$29</f>
        <v>0</v>
      </c>
      <c r="AA21" s="259"/>
      <c r="AB21" s="254">
        <f>AA21*Opleidingsgegevens!D$30</f>
        <v>0</v>
      </c>
      <c r="AC21" s="258">
        <f t="shared" si="1"/>
        <v>0</v>
      </c>
    </row>
    <row r="22" spans="1:31" s="26" customFormat="1" ht="15" customHeight="1" thickTop="1" x14ac:dyDescent="0.3">
      <c r="A22" s="432" t="s">
        <v>69</v>
      </c>
      <c r="B22" s="125"/>
      <c r="C22" s="235"/>
      <c r="D22" s="270"/>
      <c r="E22" s="236">
        <f>C22*Opleidingsgegevens!D27</f>
        <v>0</v>
      </c>
      <c r="F22" s="249"/>
      <c r="G22" s="270"/>
      <c r="H22" s="250">
        <f>F22*Opleidingsgegevens!D28</f>
        <v>0</v>
      </c>
      <c r="I22" s="241"/>
      <c r="J22" s="283"/>
      <c r="K22" s="236">
        <f>I22*Opleidingsgegevens!D29</f>
        <v>0</v>
      </c>
      <c r="L22" s="239"/>
      <c r="M22" s="283"/>
      <c r="N22" s="250">
        <f>L22*Opleidingsgegevens!D30</f>
        <v>0</v>
      </c>
      <c r="O22" s="248">
        <f t="shared" ref="O22:O29" si="2">SUM(E22,H22,K22,N22)</f>
        <v>0</v>
      </c>
      <c r="S22" s="432" t="s">
        <v>69</v>
      </c>
      <c r="T22" s="125"/>
      <c r="U22" s="235"/>
      <c r="V22" s="236">
        <f>U22*Opleidingsgegevens!D$27</f>
        <v>0</v>
      </c>
      <c r="W22" s="249"/>
      <c r="X22" s="250">
        <f>W22*Opleidingsgegevens!D$28</f>
        <v>0</v>
      </c>
      <c r="Y22" s="241"/>
      <c r="Z22" s="236">
        <f>Y22*Opleidingsgegevens!D$29</f>
        <v>0</v>
      </c>
      <c r="AA22" s="239"/>
      <c r="AB22" s="250">
        <f>AA22*Opleidingsgegevens!D$30</f>
        <v>0</v>
      </c>
      <c r="AC22" s="248">
        <f t="shared" si="1"/>
        <v>0</v>
      </c>
    </row>
    <row r="23" spans="1:31" s="26" customFormat="1" ht="15" customHeight="1" x14ac:dyDescent="0.3">
      <c r="A23" s="432"/>
      <c r="B23" s="121"/>
      <c r="C23" s="240"/>
      <c r="D23" s="280"/>
      <c r="E23" s="192">
        <f>C23*Opleidingsgegevens!D27</f>
        <v>0</v>
      </c>
      <c r="F23" s="208"/>
      <c r="G23" s="271"/>
      <c r="H23" s="199">
        <f>F23*Opleidingsgegevens!D28</f>
        <v>0</v>
      </c>
      <c r="I23" s="240"/>
      <c r="J23" s="280"/>
      <c r="K23" s="192">
        <f>I23*Opleidingsgegevens!D29</f>
        <v>0</v>
      </c>
      <c r="L23" s="242"/>
      <c r="M23" s="280"/>
      <c r="N23" s="199">
        <f>L23*Opleidingsgegevens!D30</f>
        <v>0</v>
      </c>
      <c r="O23" s="81">
        <f t="shared" si="2"/>
        <v>0</v>
      </c>
      <c r="S23" s="432"/>
      <c r="T23" s="121"/>
      <c r="U23" s="191"/>
      <c r="V23" s="192">
        <f>U23*Opleidingsgegevens!D$27</f>
        <v>0</v>
      </c>
      <c r="W23" s="208"/>
      <c r="X23" s="199">
        <f>W23*Opleidingsgegevens!D$28</f>
        <v>0</v>
      </c>
      <c r="Y23" s="240"/>
      <c r="Z23" s="192">
        <f>Y23*Opleidingsgegevens!D$29</f>
        <v>0</v>
      </c>
      <c r="AA23" s="242"/>
      <c r="AB23" s="199">
        <f>AA23*Opleidingsgegevens!D$30</f>
        <v>0</v>
      </c>
      <c r="AC23" s="81">
        <f t="shared" si="1"/>
        <v>0</v>
      </c>
    </row>
    <row r="24" spans="1:31" s="26" customFormat="1" ht="15" customHeight="1" thickBot="1" x14ac:dyDescent="0.35">
      <c r="A24" s="432"/>
      <c r="B24" s="122"/>
      <c r="C24" s="209"/>
      <c r="D24" s="277"/>
      <c r="E24" s="210">
        <f>C24*Opleidingsgegevens!D27</f>
        <v>0</v>
      </c>
      <c r="F24" s="211"/>
      <c r="G24" s="277"/>
      <c r="H24" s="212">
        <f>F24*Opleidingsgegevens!D28</f>
        <v>0</v>
      </c>
      <c r="I24" s="213"/>
      <c r="J24" s="284"/>
      <c r="K24" s="210">
        <f>I24*Opleidingsgegevens!D29</f>
        <v>0</v>
      </c>
      <c r="L24" s="214"/>
      <c r="M24" s="284"/>
      <c r="N24" s="212">
        <f>L24*Opleidingsgegevens!D30</f>
        <v>0</v>
      </c>
      <c r="O24" s="127">
        <f t="shared" si="2"/>
        <v>0</v>
      </c>
      <c r="S24" s="432"/>
      <c r="T24" s="122"/>
      <c r="U24" s="209"/>
      <c r="V24" s="254">
        <f>U24*Opleidingsgegevens!D$27</f>
        <v>0</v>
      </c>
      <c r="W24" s="211"/>
      <c r="X24" s="256">
        <f>W24*Opleidingsgegevens!D$28</f>
        <v>0</v>
      </c>
      <c r="Y24" s="213"/>
      <c r="Z24" s="254">
        <f>Y24*Opleidingsgegevens!D$29</f>
        <v>0</v>
      </c>
      <c r="AA24" s="214"/>
      <c r="AB24" s="254">
        <f>AA24*Opleidingsgegevens!D$30</f>
        <v>0</v>
      </c>
      <c r="AC24" s="127">
        <f t="shared" si="1"/>
        <v>0</v>
      </c>
    </row>
    <row r="25" spans="1:31" s="26" customFormat="1" ht="15" customHeight="1" thickTop="1" thickBot="1" x14ac:dyDescent="0.35">
      <c r="A25" s="432"/>
      <c r="B25" s="308" t="s">
        <v>113</v>
      </c>
      <c r="C25" s="215">
        <v>40</v>
      </c>
      <c r="D25" s="278">
        <v>25</v>
      </c>
      <c r="E25" s="216">
        <f>C25*Opleidingsgegevens!F27</f>
        <v>400</v>
      </c>
      <c r="F25" s="217">
        <v>40</v>
      </c>
      <c r="G25" s="278">
        <v>25</v>
      </c>
      <c r="H25" s="218">
        <f>F25*Opleidingsgegevens!F28</f>
        <v>400</v>
      </c>
      <c r="I25" s="215"/>
      <c r="J25" s="278"/>
      <c r="K25" s="216">
        <f>I25*Opleidingsgegevens!F29</f>
        <v>0</v>
      </c>
      <c r="L25" s="217"/>
      <c r="M25" s="278"/>
      <c r="N25" s="218">
        <f>L25*Opleidingsgegevens!F30</f>
        <v>0</v>
      </c>
      <c r="O25" s="84">
        <f t="shared" si="2"/>
        <v>800</v>
      </c>
      <c r="S25" s="432"/>
      <c r="T25" s="227" t="s">
        <v>73</v>
      </c>
      <c r="U25" s="215"/>
      <c r="V25" s="267">
        <f>U25*Opleidingsgegevens!F$27</f>
        <v>0</v>
      </c>
      <c r="W25" s="217"/>
      <c r="X25" s="267">
        <f>W25*Opleidingsgegevens!F28</f>
        <v>0</v>
      </c>
      <c r="Y25" s="215"/>
      <c r="Z25" s="267">
        <f>Y25*Opleidingsgegevens!F29</f>
        <v>0</v>
      </c>
      <c r="AA25" s="217"/>
      <c r="AB25" s="267">
        <f>AA25*Opleidingsgegevens!F30</f>
        <v>0</v>
      </c>
      <c r="AC25" s="84">
        <f t="shared" si="1"/>
        <v>0</v>
      </c>
    </row>
    <row r="26" spans="1:31" s="26" customFormat="1" ht="15" thickTop="1" x14ac:dyDescent="0.3">
      <c r="A26" s="432"/>
      <c r="B26" s="123" t="s">
        <v>114</v>
      </c>
      <c r="C26" s="196"/>
      <c r="D26" s="279"/>
      <c r="E26" s="197">
        <f>C26*Opleidingsgegevens!D27</f>
        <v>0</v>
      </c>
      <c r="F26" s="196"/>
      <c r="G26" s="279"/>
      <c r="H26" s="198">
        <f>F26*Opleidingsgegevens!D28</f>
        <v>0</v>
      </c>
      <c r="I26" s="196">
        <v>2</v>
      </c>
      <c r="J26" s="279">
        <v>3</v>
      </c>
      <c r="K26" s="197">
        <f>I26*Opleidingsgegevens!D29</f>
        <v>16</v>
      </c>
      <c r="L26" s="196">
        <v>2</v>
      </c>
      <c r="M26" s="279">
        <v>3</v>
      </c>
      <c r="N26" s="198">
        <f>L26*Opleidingsgegevens!D30</f>
        <v>18</v>
      </c>
      <c r="O26" s="86">
        <f t="shared" si="2"/>
        <v>34</v>
      </c>
      <c r="S26" s="432"/>
      <c r="T26" s="123" t="s">
        <v>115</v>
      </c>
      <c r="U26" s="196"/>
      <c r="V26" s="236">
        <f>U26*Opleidingsgegevens!D$27</f>
        <v>0</v>
      </c>
      <c r="W26" s="196"/>
      <c r="X26" s="250">
        <f>W26*Opleidingsgegevens!D$28</f>
        <v>0</v>
      </c>
      <c r="Y26" s="196"/>
      <c r="Z26" s="236">
        <f>Y26*Opleidingsgegevens!D$29</f>
        <v>0</v>
      </c>
      <c r="AA26" s="196"/>
      <c r="AB26" s="250">
        <f>AA26*Opleidingsgegevens!D$30</f>
        <v>0</v>
      </c>
      <c r="AC26" s="86">
        <f t="shared" si="1"/>
        <v>0</v>
      </c>
    </row>
    <row r="27" spans="1:31" s="26" customFormat="1" x14ac:dyDescent="0.3">
      <c r="A27" s="245"/>
      <c r="B27" s="121"/>
      <c r="C27" s="240"/>
      <c r="D27" s="280"/>
      <c r="E27" s="192">
        <f>C27*Opleidingsgegevens!D27</f>
        <v>0</v>
      </c>
      <c r="F27" s="240"/>
      <c r="G27" s="280"/>
      <c r="H27" s="199">
        <f>F27*Opleidingsgegevens!D28</f>
        <v>0</v>
      </c>
      <c r="I27" s="240"/>
      <c r="J27" s="280"/>
      <c r="K27" s="192">
        <f>I27*Opleidingsgegevens!D29</f>
        <v>0</v>
      </c>
      <c r="L27" s="240"/>
      <c r="M27" s="280"/>
      <c r="N27" s="199">
        <f>L27*Opleidingsgegevens!D30</f>
        <v>0</v>
      </c>
      <c r="O27" s="81">
        <f t="shared" si="2"/>
        <v>0</v>
      </c>
      <c r="S27" s="245"/>
      <c r="T27" s="121" t="s">
        <v>116</v>
      </c>
      <c r="U27" s="240"/>
      <c r="V27" s="192">
        <f>U27*Opleidingsgegevens!D$27</f>
        <v>0</v>
      </c>
      <c r="W27" s="240"/>
      <c r="X27" s="199">
        <f>W27*Opleidingsgegevens!D$28</f>
        <v>0</v>
      </c>
      <c r="Y27" s="240"/>
      <c r="Z27" s="192">
        <f>Y27*Opleidingsgegevens!D$29</f>
        <v>0</v>
      </c>
      <c r="AA27" s="240"/>
      <c r="AB27" s="199">
        <f>AA27*Opleidingsgegevens!D$30</f>
        <v>0</v>
      </c>
      <c r="AC27" s="81">
        <f t="shared" si="1"/>
        <v>0</v>
      </c>
    </row>
    <row r="28" spans="1:31" s="26" customFormat="1" ht="15" thickBot="1" x14ac:dyDescent="0.35">
      <c r="A28" s="246"/>
      <c r="B28" s="124"/>
      <c r="C28" s="200"/>
      <c r="D28" s="281"/>
      <c r="E28" s="194">
        <f>C28*Opleidingsgegevens!D27</f>
        <v>0</v>
      </c>
      <c r="F28" s="200"/>
      <c r="G28" s="281"/>
      <c r="H28" s="201">
        <f>F28*Opleidingsgegevens!D28</f>
        <v>0</v>
      </c>
      <c r="I28" s="200"/>
      <c r="J28" s="281"/>
      <c r="K28" s="194">
        <f>I28*Opleidingsgegevens!D29</f>
        <v>0</v>
      </c>
      <c r="L28" s="200"/>
      <c r="M28" s="281"/>
      <c r="N28" s="201">
        <f>L28*Opleidingsgegevens!D30</f>
        <v>0</v>
      </c>
      <c r="O28" s="83">
        <f t="shared" si="2"/>
        <v>0</v>
      </c>
      <c r="S28" s="246"/>
      <c r="T28" s="124" t="s">
        <v>117</v>
      </c>
      <c r="U28" s="200"/>
      <c r="V28" s="254">
        <f>U28*Opleidingsgegevens!D$27</f>
        <v>0</v>
      </c>
      <c r="W28" s="200"/>
      <c r="X28" s="256">
        <f>W28*Opleidingsgegevens!D$28</f>
        <v>0</v>
      </c>
      <c r="Y28" s="200"/>
      <c r="Z28" s="254">
        <f>Y28*Opleidingsgegevens!D$29</f>
        <v>0</v>
      </c>
      <c r="AA28" s="200"/>
      <c r="AB28" s="254">
        <f>AA28*Opleidingsgegevens!D$30</f>
        <v>0</v>
      </c>
      <c r="AC28" s="83">
        <f t="shared" si="1"/>
        <v>0</v>
      </c>
    </row>
    <row r="29" spans="1:31" ht="24.6" thickTop="1" thickBot="1" x14ac:dyDescent="0.35">
      <c r="A29" s="109" t="s">
        <v>78</v>
      </c>
      <c r="B29" s="125" t="s">
        <v>118</v>
      </c>
      <c r="C29" s="221"/>
      <c r="D29" s="282"/>
      <c r="E29" s="222">
        <f>C29*Opleidingsgegevens!D27</f>
        <v>0</v>
      </c>
      <c r="F29" s="223"/>
      <c r="G29" s="282"/>
      <c r="H29" s="224">
        <f>F29*Opleidingsgegevens!D28</f>
        <v>0</v>
      </c>
      <c r="I29" s="221">
        <v>1</v>
      </c>
      <c r="J29" s="282">
        <v>1</v>
      </c>
      <c r="K29" s="222">
        <f>I29*Opleidingsgegevens!D29</f>
        <v>8</v>
      </c>
      <c r="L29" s="223">
        <v>1</v>
      </c>
      <c r="M29" s="282">
        <v>1</v>
      </c>
      <c r="N29" s="224">
        <f>L29*Opleidingsgegevens!D30</f>
        <v>9</v>
      </c>
      <c r="O29" s="128">
        <f t="shared" si="2"/>
        <v>17</v>
      </c>
      <c r="S29" s="109" t="s">
        <v>78</v>
      </c>
      <c r="T29" s="125" t="s">
        <v>119</v>
      </c>
      <c r="U29" s="221"/>
      <c r="V29" s="236">
        <f>U29*Opleidingsgegevens!D$27</f>
        <v>0</v>
      </c>
      <c r="W29" s="239"/>
      <c r="X29" s="250">
        <f>W29*Opleidingsgegevens!D$28</f>
        <v>0</v>
      </c>
      <c r="Y29" s="221"/>
      <c r="Z29" s="236">
        <f>Y29*Opleidingsgegevens!D$29</f>
        <v>0</v>
      </c>
      <c r="AA29" s="223"/>
      <c r="AB29" s="250">
        <f>AA29*Opleidingsgegevens!D$30</f>
        <v>0</v>
      </c>
      <c r="AC29" s="128">
        <f t="shared" si="1"/>
        <v>0</v>
      </c>
    </row>
    <row r="30" spans="1:31" s="26" customFormat="1" ht="15.6" thickTop="1" thickBot="1" x14ac:dyDescent="0.35">
      <c r="A30" s="30"/>
      <c r="B30" s="91" t="s">
        <v>80</v>
      </c>
      <c r="C30" s="112">
        <f t="shared" ref="C30:O30" si="3">SUM(C6:C29)</f>
        <v>40</v>
      </c>
      <c r="D30" s="274">
        <f t="shared" si="3"/>
        <v>25</v>
      </c>
      <c r="E30" s="114">
        <f t="shared" si="3"/>
        <v>400</v>
      </c>
      <c r="F30" s="129">
        <f t="shared" si="3"/>
        <v>40</v>
      </c>
      <c r="G30" s="274">
        <f t="shared" si="3"/>
        <v>25</v>
      </c>
      <c r="H30" s="130">
        <f t="shared" si="3"/>
        <v>400</v>
      </c>
      <c r="I30" s="112">
        <f t="shared" si="3"/>
        <v>27</v>
      </c>
      <c r="J30" s="274">
        <f t="shared" si="3"/>
        <v>25</v>
      </c>
      <c r="K30" s="114">
        <f t="shared" si="3"/>
        <v>216</v>
      </c>
      <c r="L30" s="129">
        <f t="shared" si="3"/>
        <v>27</v>
      </c>
      <c r="M30" s="274">
        <f t="shared" si="3"/>
        <v>25</v>
      </c>
      <c r="N30" s="130">
        <f t="shared" si="3"/>
        <v>243</v>
      </c>
      <c r="O30" s="92">
        <f t="shared" si="3"/>
        <v>1259</v>
      </c>
      <c r="S30" s="30"/>
      <c r="T30" s="91" t="s">
        <v>80</v>
      </c>
      <c r="U30" s="112">
        <f t="shared" ref="U30:AC30" si="4">SUM(U6:U29)</f>
        <v>0</v>
      </c>
      <c r="V30" s="114">
        <f t="shared" si="4"/>
        <v>0</v>
      </c>
      <c r="W30" s="129">
        <f t="shared" si="4"/>
        <v>0</v>
      </c>
      <c r="X30" s="130">
        <f t="shared" si="4"/>
        <v>0</v>
      </c>
      <c r="Y30" s="112">
        <f t="shared" si="4"/>
        <v>0</v>
      </c>
      <c r="Z30" s="114">
        <f t="shared" si="4"/>
        <v>0</v>
      </c>
      <c r="AA30" s="129">
        <f t="shared" si="4"/>
        <v>0</v>
      </c>
      <c r="AB30" s="130">
        <f t="shared" si="4"/>
        <v>0</v>
      </c>
      <c r="AC30" s="92">
        <f t="shared" si="4"/>
        <v>0</v>
      </c>
    </row>
    <row r="31" spans="1:31" s="71" customFormat="1" x14ac:dyDescent="0.3">
      <c r="A31" s="70"/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5"/>
      <c r="S31" s="70"/>
      <c r="T31" s="93"/>
      <c r="U31" s="94"/>
      <c r="V31" s="94"/>
      <c r="W31" s="94"/>
      <c r="X31" s="94"/>
      <c r="Y31" s="94"/>
      <c r="Z31" s="94"/>
      <c r="AA31" s="94"/>
      <c r="AB31" s="94"/>
      <c r="AC31" s="95"/>
    </row>
    <row r="32" spans="1:31" ht="15" thickBot="1" x14ac:dyDescent="0.35">
      <c r="A32" s="27"/>
      <c r="B32" s="96"/>
      <c r="C32" s="117"/>
      <c r="D32" s="117"/>
      <c r="E32" s="76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S32" s="27"/>
      <c r="T32" s="96"/>
      <c r="U32" s="117"/>
      <c r="V32" s="76"/>
      <c r="W32" s="117"/>
      <c r="X32" s="117"/>
      <c r="Y32" s="117"/>
      <c r="Z32" s="117"/>
      <c r="AA32" s="117"/>
      <c r="AB32" s="117"/>
      <c r="AC32" s="117"/>
    </row>
    <row r="33" spans="2:29" ht="28.2" thickBot="1" x14ac:dyDescent="0.35">
      <c r="B33" s="152" t="s">
        <v>81</v>
      </c>
      <c r="C33" s="453" t="s">
        <v>82</v>
      </c>
      <c r="D33" s="445"/>
      <c r="E33" s="454"/>
      <c r="F33" s="444" t="s">
        <v>82</v>
      </c>
      <c r="G33" s="445"/>
      <c r="H33" s="446"/>
      <c r="I33" s="453" t="s">
        <v>82</v>
      </c>
      <c r="J33" s="445"/>
      <c r="K33" s="454"/>
      <c r="L33" s="444" t="s">
        <v>82</v>
      </c>
      <c r="M33" s="445"/>
      <c r="N33" s="446"/>
      <c r="O33" s="140" t="s">
        <v>45</v>
      </c>
      <c r="T33" s="152" t="s">
        <v>81</v>
      </c>
      <c r="U33" s="453" t="s">
        <v>82</v>
      </c>
      <c r="V33" s="454"/>
      <c r="W33" s="444" t="s">
        <v>82</v>
      </c>
      <c r="X33" s="446"/>
      <c r="Y33" s="453" t="s">
        <v>82</v>
      </c>
      <c r="Z33" s="454"/>
      <c r="AA33" s="444" t="s">
        <v>82</v>
      </c>
      <c r="AB33" s="446"/>
      <c r="AC33" s="140" t="s">
        <v>45</v>
      </c>
    </row>
    <row r="34" spans="2:29" x14ac:dyDescent="0.3">
      <c r="B34" s="120" t="s">
        <v>120</v>
      </c>
      <c r="C34" s="434"/>
      <c r="D34" s="435"/>
      <c r="E34" s="436"/>
      <c r="F34" s="442"/>
      <c r="G34" s="435"/>
      <c r="H34" s="443"/>
      <c r="I34" s="434"/>
      <c r="J34" s="435"/>
      <c r="K34" s="436"/>
      <c r="L34" s="442"/>
      <c r="M34" s="435"/>
      <c r="N34" s="443"/>
      <c r="O34" s="131">
        <f>SUM(C34:N34)</f>
        <v>0</v>
      </c>
      <c r="T34" s="120"/>
      <c r="U34" s="434"/>
      <c r="V34" s="436"/>
      <c r="W34" s="442"/>
      <c r="X34" s="443"/>
      <c r="Y34" s="434"/>
      <c r="Z34" s="436"/>
      <c r="AA34" s="442"/>
      <c r="AB34" s="443"/>
      <c r="AC34" s="131">
        <f>SUM(U34:AB34)</f>
        <v>0</v>
      </c>
    </row>
    <row r="35" spans="2:29" x14ac:dyDescent="0.3">
      <c r="B35" s="121"/>
      <c r="C35" s="398"/>
      <c r="D35" s="399"/>
      <c r="E35" s="400"/>
      <c r="F35" s="404"/>
      <c r="G35" s="399"/>
      <c r="H35" s="405"/>
      <c r="I35" s="398"/>
      <c r="J35" s="399"/>
      <c r="K35" s="400"/>
      <c r="L35" s="404"/>
      <c r="M35" s="399"/>
      <c r="N35" s="405"/>
      <c r="O35" s="132">
        <f>SUM(C35:N35)</f>
        <v>0</v>
      </c>
      <c r="T35" s="121"/>
      <c r="U35" s="398"/>
      <c r="V35" s="400"/>
      <c r="W35" s="404"/>
      <c r="X35" s="405"/>
      <c r="Y35" s="398"/>
      <c r="Z35" s="400"/>
      <c r="AA35" s="404"/>
      <c r="AB35" s="405"/>
      <c r="AC35" s="132">
        <f>SUM(U35:AB35)</f>
        <v>0</v>
      </c>
    </row>
    <row r="36" spans="2:29" x14ac:dyDescent="0.3">
      <c r="B36" s="121"/>
      <c r="C36" s="398"/>
      <c r="D36" s="399"/>
      <c r="E36" s="400"/>
      <c r="F36" s="404"/>
      <c r="G36" s="399"/>
      <c r="H36" s="405"/>
      <c r="I36" s="398"/>
      <c r="J36" s="399"/>
      <c r="K36" s="400"/>
      <c r="L36" s="404"/>
      <c r="M36" s="399"/>
      <c r="N36" s="405"/>
      <c r="O36" s="132">
        <f>SUM(C36:N36)</f>
        <v>0</v>
      </c>
      <c r="T36" s="121"/>
      <c r="U36" s="398"/>
      <c r="V36" s="400"/>
      <c r="W36" s="404"/>
      <c r="X36" s="405"/>
      <c r="Y36" s="398"/>
      <c r="Z36" s="400"/>
      <c r="AA36" s="404"/>
      <c r="AB36" s="405"/>
      <c r="AC36" s="132">
        <f>SUM(U36:AB36)</f>
        <v>0</v>
      </c>
    </row>
    <row r="37" spans="2:29" ht="15" thickBot="1" x14ac:dyDescent="0.35">
      <c r="B37" s="149"/>
      <c r="C37" s="426"/>
      <c r="D37" s="427"/>
      <c r="E37" s="428"/>
      <c r="F37" s="429"/>
      <c r="G37" s="427"/>
      <c r="H37" s="430"/>
      <c r="I37" s="426"/>
      <c r="J37" s="427"/>
      <c r="K37" s="428"/>
      <c r="L37" s="429"/>
      <c r="M37" s="427"/>
      <c r="N37" s="430"/>
      <c r="O37" s="133">
        <f>SUM(C37:N37)</f>
        <v>0</v>
      </c>
      <c r="T37" s="149"/>
      <c r="U37" s="426"/>
      <c r="V37" s="428"/>
      <c r="W37" s="429"/>
      <c r="X37" s="430"/>
      <c r="Y37" s="426"/>
      <c r="Z37" s="428"/>
      <c r="AA37" s="429"/>
      <c r="AB37" s="430"/>
      <c r="AC37" s="133">
        <f>SUM(U37:AB37)</f>
        <v>0</v>
      </c>
    </row>
    <row r="38" spans="2:29" ht="15" thickBot="1" x14ac:dyDescent="0.35">
      <c r="B38" s="148" t="s">
        <v>86</v>
      </c>
      <c r="C38" s="416">
        <f>SUM(C34:E37)</f>
        <v>0</v>
      </c>
      <c r="D38" s="417"/>
      <c r="E38" s="418"/>
      <c r="F38" s="419">
        <f>SUM(F34:H37)</f>
        <v>0</v>
      </c>
      <c r="G38" s="417"/>
      <c r="H38" s="420"/>
      <c r="I38" s="416">
        <f>SUM(I34:K37)</f>
        <v>0</v>
      </c>
      <c r="J38" s="417"/>
      <c r="K38" s="418"/>
      <c r="L38" s="419">
        <f>SUM(L34:N37)</f>
        <v>0</v>
      </c>
      <c r="M38" s="417"/>
      <c r="N38" s="420"/>
      <c r="O38" s="141">
        <f>SUM(O34:O37)</f>
        <v>0</v>
      </c>
      <c r="T38" s="148" t="s">
        <v>86</v>
      </c>
      <c r="U38" s="416">
        <f>SUM(U34:V37)</f>
        <v>0</v>
      </c>
      <c r="V38" s="418"/>
      <c r="W38" s="419">
        <f>SUM(W34:X37)</f>
        <v>0</v>
      </c>
      <c r="X38" s="420"/>
      <c r="Y38" s="416">
        <f>SUM(Y34:Z37)</f>
        <v>0</v>
      </c>
      <c r="Z38" s="418"/>
      <c r="AA38" s="419">
        <f>SUM(AA34:AB37)</f>
        <v>0</v>
      </c>
      <c r="AB38" s="420"/>
      <c r="AC38" s="141">
        <f>SUM(AC34:AC37)</f>
        <v>0</v>
      </c>
    </row>
    <row r="39" spans="2:29" s="68" customFormat="1" ht="15" thickBot="1" x14ac:dyDescent="0.35"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26"/>
      <c r="T39" s="107"/>
      <c r="U39" s="108"/>
      <c r="V39" s="108"/>
      <c r="W39" s="108"/>
      <c r="X39" s="108"/>
      <c r="Y39" s="108"/>
      <c r="Z39" s="108"/>
      <c r="AA39" s="108"/>
      <c r="AB39" s="108"/>
      <c r="AC39" s="126"/>
    </row>
    <row r="40" spans="2:29" ht="15" thickBot="1" x14ac:dyDescent="0.35">
      <c r="B40" s="162" t="s">
        <v>87</v>
      </c>
      <c r="C40" s="421" t="s">
        <v>17</v>
      </c>
      <c r="D40" s="422"/>
      <c r="E40" s="423"/>
      <c r="F40" s="424" t="s">
        <v>19</v>
      </c>
      <c r="G40" s="422"/>
      <c r="H40" s="425"/>
      <c r="I40" s="421" t="s">
        <v>19</v>
      </c>
      <c r="J40" s="422"/>
      <c r="K40" s="423"/>
      <c r="L40" s="424" t="s">
        <v>21</v>
      </c>
      <c r="M40" s="422"/>
      <c r="N40" s="425"/>
      <c r="O40" s="146" t="s">
        <v>88</v>
      </c>
      <c r="T40" s="162" t="s">
        <v>87</v>
      </c>
      <c r="U40" s="421" t="s">
        <v>17</v>
      </c>
      <c r="V40" s="423"/>
      <c r="W40" s="424" t="s">
        <v>19</v>
      </c>
      <c r="X40" s="425"/>
      <c r="Y40" s="421" t="s">
        <v>19</v>
      </c>
      <c r="Z40" s="423"/>
      <c r="AA40" s="424" t="s">
        <v>21</v>
      </c>
      <c r="AB40" s="425"/>
      <c r="AC40" s="146" t="s">
        <v>88</v>
      </c>
    </row>
    <row r="41" spans="2:29" x14ac:dyDescent="0.3">
      <c r="B41" s="163" t="s">
        <v>89</v>
      </c>
      <c r="C41" s="371">
        <f>SUM(E6:E24,E26:E29,C34:E37)</f>
        <v>0</v>
      </c>
      <c r="D41" s="369"/>
      <c r="E41" s="372"/>
      <c r="F41" s="368">
        <f>SUM(H6:H24,H26:H29,F34:H37)</f>
        <v>0</v>
      </c>
      <c r="G41" s="369"/>
      <c r="H41" s="370"/>
      <c r="I41" s="371">
        <f>SUM(K6:K24,K26:K29,I34:K37)</f>
        <v>216</v>
      </c>
      <c r="J41" s="369"/>
      <c r="K41" s="372"/>
      <c r="L41" s="368">
        <f>SUM(N6:N24,N26:N29,L34:N37)</f>
        <v>243</v>
      </c>
      <c r="M41" s="369"/>
      <c r="N41" s="370"/>
      <c r="O41" s="159">
        <f>SUM(C41:N41)</f>
        <v>459</v>
      </c>
      <c r="T41" s="163" t="s">
        <v>89</v>
      </c>
      <c r="U41" s="371">
        <f>SUM(V6:V24,V26:V29,U34:V37)</f>
        <v>0</v>
      </c>
      <c r="V41" s="372"/>
      <c r="W41" s="368">
        <f>SUM(X6:X24,X26:X29,W34:X37)</f>
        <v>0</v>
      </c>
      <c r="X41" s="370"/>
      <c r="Y41" s="371">
        <f>SUM(Z6:Z24,Z26:Z29,Y34:Z37)</f>
        <v>0</v>
      </c>
      <c r="Z41" s="372"/>
      <c r="AA41" s="368">
        <f>SUM(AB6:AB24,AB26:AB29,AA34:AB37)</f>
        <v>0</v>
      </c>
      <c r="AB41" s="370"/>
      <c r="AC41" s="159">
        <f>SUM(U41:AB41)</f>
        <v>0</v>
      </c>
    </row>
    <row r="42" spans="2:29" x14ac:dyDescent="0.3">
      <c r="B42" s="153" t="s">
        <v>90</v>
      </c>
      <c r="C42" s="366">
        <f>E25</f>
        <v>400</v>
      </c>
      <c r="D42" s="364"/>
      <c r="E42" s="367"/>
      <c r="F42" s="363">
        <f>H25</f>
        <v>400</v>
      </c>
      <c r="G42" s="364"/>
      <c r="H42" s="365"/>
      <c r="I42" s="366">
        <f>K25</f>
        <v>0</v>
      </c>
      <c r="J42" s="364"/>
      <c r="K42" s="367"/>
      <c r="L42" s="363">
        <f>N25</f>
        <v>0</v>
      </c>
      <c r="M42" s="364"/>
      <c r="N42" s="365"/>
      <c r="O42" s="155">
        <f>SUM(C42:N42)</f>
        <v>800</v>
      </c>
      <c r="T42" s="153" t="s">
        <v>90</v>
      </c>
      <c r="U42" s="366">
        <f>V25</f>
        <v>0</v>
      </c>
      <c r="V42" s="367"/>
      <c r="W42" s="363">
        <f>X25</f>
        <v>0</v>
      </c>
      <c r="X42" s="365"/>
      <c r="Y42" s="366">
        <f>Z25</f>
        <v>0</v>
      </c>
      <c r="Z42" s="367"/>
      <c r="AA42" s="363">
        <f>AB25</f>
        <v>0</v>
      </c>
      <c r="AB42" s="365"/>
      <c r="AC42" s="155">
        <f>SUM(U42:AB42)</f>
        <v>0</v>
      </c>
    </row>
    <row r="43" spans="2:29" x14ac:dyDescent="0.3">
      <c r="B43" s="153" t="s">
        <v>91</v>
      </c>
      <c r="C43" s="366">
        <f>SUM(C41:E42)</f>
        <v>400</v>
      </c>
      <c r="D43" s="364"/>
      <c r="E43" s="367"/>
      <c r="F43" s="363">
        <f>SUM(F41:H42)</f>
        <v>400</v>
      </c>
      <c r="G43" s="364"/>
      <c r="H43" s="365"/>
      <c r="I43" s="366">
        <f>SUM(I41:K42)</f>
        <v>216</v>
      </c>
      <c r="J43" s="364"/>
      <c r="K43" s="367"/>
      <c r="L43" s="363">
        <f>SUM(L41:N42)</f>
        <v>243</v>
      </c>
      <c r="M43" s="364"/>
      <c r="N43" s="365"/>
      <c r="O43" s="155">
        <f>SUM(C43:N43)</f>
        <v>1259</v>
      </c>
      <c r="T43" s="153" t="s">
        <v>91</v>
      </c>
      <c r="U43" s="366">
        <f>SUM(U41:V42)</f>
        <v>0</v>
      </c>
      <c r="V43" s="367"/>
      <c r="W43" s="363">
        <f>SUM(W41:X42)</f>
        <v>0</v>
      </c>
      <c r="X43" s="365"/>
      <c r="Y43" s="366">
        <f>SUM(Y41:Z42)</f>
        <v>0</v>
      </c>
      <c r="Z43" s="367"/>
      <c r="AA43" s="363">
        <f>SUM(AA41:AB42)</f>
        <v>0</v>
      </c>
      <c r="AB43" s="365"/>
      <c r="AC43" s="155">
        <f>SUM(U43:AB43)</f>
        <v>0</v>
      </c>
    </row>
    <row r="44" spans="2:29" ht="15" thickBot="1" x14ac:dyDescent="0.35">
      <c r="B44" s="154" t="s">
        <v>92</v>
      </c>
      <c r="C44" s="437">
        <f>((1600-O43)*C41)/O41</f>
        <v>0</v>
      </c>
      <c r="D44" s="438"/>
      <c r="E44" s="439"/>
      <c r="F44" s="440">
        <f>((1600-O43)*F41)/O41</f>
        <v>0</v>
      </c>
      <c r="G44" s="438"/>
      <c r="H44" s="441"/>
      <c r="I44" s="437">
        <f>((1600-O43)*I41)/O41</f>
        <v>160.47058823529412</v>
      </c>
      <c r="J44" s="438"/>
      <c r="K44" s="439"/>
      <c r="L44" s="440">
        <f>((1600-O43)*L41)/O41</f>
        <v>180.52941176470588</v>
      </c>
      <c r="M44" s="438"/>
      <c r="N44" s="441"/>
      <c r="O44" s="156">
        <f>(1600-O43)</f>
        <v>341</v>
      </c>
      <c r="T44" s="154" t="s">
        <v>92</v>
      </c>
      <c r="U44" s="437" t="e">
        <f>((1600-AC43)*U41)/AC41</f>
        <v>#DIV/0!</v>
      </c>
      <c r="V44" s="439"/>
      <c r="W44" s="440" t="e">
        <f>((1600-AC43)*W41)/AC41</f>
        <v>#DIV/0!</v>
      </c>
      <c r="X44" s="441"/>
      <c r="Y44" s="437" t="e">
        <f>((1600-AC43)*Y41)/AC41</f>
        <v>#DIV/0!</v>
      </c>
      <c r="Z44" s="439"/>
      <c r="AA44" s="440" t="e">
        <f>((1600-AC43)*AA41)/AC41</f>
        <v>#DIV/0!</v>
      </c>
      <c r="AB44" s="441"/>
      <c r="AC44" s="156">
        <f>(1600-AC43)</f>
        <v>1600</v>
      </c>
    </row>
    <row r="45" spans="2:29" s="68" customFormat="1" x14ac:dyDescent="0.3">
      <c r="B45" s="69"/>
      <c r="E45" s="67"/>
    </row>
    <row r="50" spans="8:11" x14ac:dyDescent="0.3">
      <c r="H50" s="28"/>
      <c r="K50" s="28"/>
    </row>
  </sheetData>
  <sheetProtection deleteRows="0"/>
  <mergeCells count="116"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35:V35"/>
    <mergeCell ref="W35:X35"/>
    <mergeCell ref="Y35:Z35"/>
    <mergeCell ref="AA35:AB35"/>
    <mergeCell ref="U36:V36"/>
    <mergeCell ref="W36:X36"/>
    <mergeCell ref="Y36:Z36"/>
    <mergeCell ref="AA36:AB36"/>
    <mergeCell ref="AA33:AB33"/>
    <mergeCell ref="U34:V34"/>
    <mergeCell ref="W34:X34"/>
    <mergeCell ref="Y34:Z34"/>
    <mergeCell ref="AA34:AB34"/>
    <mergeCell ref="S6:S21"/>
    <mergeCell ref="S22:S26"/>
    <mergeCell ref="U33:V33"/>
    <mergeCell ref="W33:X33"/>
    <mergeCell ref="Y33:Z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F34:H34"/>
    <mergeCell ref="I34:K34"/>
    <mergeCell ref="L34:N34"/>
    <mergeCell ref="C35:E35"/>
    <mergeCell ref="F35:H35"/>
    <mergeCell ref="I35:K35"/>
    <mergeCell ref="L35:N35"/>
    <mergeCell ref="L33:N33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C33:E33"/>
    <mergeCell ref="F33:H33"/>
    <mergeCell ref="I33:K33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6:N36"/>
    <mergeCell ref="C37:E37"/>
    <mergeCell ref="F37:H37"/>
    <mergeCell ref="I37:K37"/>
    <mergeCell ref="L37:N37"/>
    <mergeCell ref="A6:A21"/>
    <mergeCell ref="A22:A26"/>
    <mergeCell ref="C34:E34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N22:S22 E22:E23 K26 N26:T26 E25:E26 N25:T25 K22:K23 N23:S23 H22:H26 N24:S24 V22:V26 X22:X26 Z22:Z26 AB22:AB26 K24:K25 E24" formula="1"/>
    <ignoredError sqref="F3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  <pageSetUpPr fitToPage="1"/>
  </sheetPr>
  <dimension ref="A1:AE50"/>
  <sheetViews>
    <sheetView tabSelected="1" zoomScale="90" zoomScaleNormal="90" workbookViewId="0">
      <selection activeCell="AE22" sqref="AE22"/>
    </sheetView>
  </sheetViews>
  <sheetFormatPr defaultRowHeight="14.4" x14ac:dyDescent="0.3"/>
  <cols>
    <col min="1" max="1" width="3.6640625" customWidth="1"/>
    <col min="2" max="2" width="30.6640625" style="2" customWidth="1"/>
    <col min="3" max="4" width="5.6640625" customWidth="1"/>
    <col min="5" max="5" width="5.6640625" style="28" customWidth="1"/>
    <col min="6" max="14" width="5.6640625" customWidth="1"/>
    <col min="15" max="15" width="7.6640625" customWidth="1"/>
    <col min="16" max="16" width="3.6640625" customWidth="1"/>
    <col min="17" max="18" width="3.33203125" customWidth="1"/>
    <col min="19" max="19" width="3.88671875" hidden="1" customWidth="1"/>
    <col min="20" max="20" width="27.44140625" hidden="1" customWidth="1"/>
    <col min="21" max="28" width="5.6640625" hidden="1" customWidth="1"/>
    <col min="29" max="29" width="7.6640625" hidden="1" customWidth="1"/>
    <col min="30" max="30" width="0" hidden="1" customWidth="1"/>
  </cols>
  <sheetData>
    <row r="1" spans="1:31" s="26" customFormat="1" ht="15.75" customHeight="1" thickBot="1" x14ac:dyDescent="0.35">
      <c r="A1" s="455"/>
      <c r="B1" s="447" t="s">
        <v>31</v>
      </c>
      <c r="C1" s="383" t="s">
        <v>32</v>
      </c>
      <c r="D1" s="384"/>
      <c r="E1" s="384"/>
      <c r="F1" s="378" t="str">
        <f>IF(Opleidingsgegevens!C5="","",Opleidingsgegevens!C5)</f>
        <v>Technicus Mechatronica</v>
      </c>
      <c r="G1" s="378"/>
      <c r="H1" s="379"/>
      <c r="I1" s="379"/>
      <c r="J1" s="379"/>
      <c r="K1" s="379"/>
      <c r="L1" s="379"/>
      <c r="M1" s="379"/>
      <c r="N1" s="379"/>
      <c r="O1" s="116"/>
      <c r="S1" s="455"/>
      <c r="T1" s="447" t="s">
        <v>31</v>
      </c>
      <c r="U1" s="383" t="s">
        <v>32</v>
      </c>
      <c r="V1" s="384"/>
      <c r="W1" s="414" t="str">
        <f>Opleidingsgegevens!C5</f>
        <v>Technicus Mechatronica</v>
      </c>
      <c r="X1" s="415"/>
      <c r="Y1" s="415"/>
      <c r="Z1" s="415"/>
      <c r="AA1" s="415"/>
      <c r="AB1" s="415"/>
      <c r="AC1" s="116"/>
    </row>
    <row r="2" spans="1:31" s="26" customFormat="1" ht="15.75" customHeight="1" thickBot="1" x14ac:dyDescent="0.35">
      <c r="A2" s="455"/>
      <c r="B2" s="448"/>
      <c r="C2" s="383" t="s">
        <v>121</v>
      </c>
      <c r="D2" s="384"/>
      <c r="E2" s="384"/>
      <c r="F2" s="451" t="s">
        <v>190</v>
      </c>
      <c r="G2" s="451"/>
      <c r="H2" s="451"/>
      <c r="I2" s="451"/>
      <c r="J2" s="451"/>
      <c r="K2" s="451"/>
      <c r="L2" s="451"/>
      <c r="M2" s="451"/>
      <c r="N2" s="452"/>
      <c r="O2" s="116"/>
      <c r="S2" s="455"/>
      <c r="T2" s="448"/>
      <c r="U2" s="383" t="s">
        <v>121</v>
      </c>
      <c r="V2" s="384"/>
      <c r="W2" s="384"/>
      <c r="X2" s="384"/>
      <c r="Y2" s="384"/>
      <c r="Z2" s="384"/>
      <c r="AA2" s="384"/>
      <c r="AB2" s="378"/>
      <c r="AC2" s="116"/>
    </row>
    <row r="3" spans="1:31" s="26" customFormat="1" ht="15.75" customHeight="1" thickBot="1" x14ac:dyDescent="0.35">
      <c r="A3" s="455"/>
      <c r="B3" s="448"/>
      <c r="C3" s="383" t="s">
        <v>34</v>
      </c>
      <c r="D3" s="384"/>
      <c r="E3" s="384"/>
      <c r="F3" s="384" t="str">
        <f>Leerjaar1!F3</f>
        <v>Doorstroom / Vakmanschap</v>
      </c>
      <c r="G3" s="384"/>
      <c r="H3" s="384"/>
      <c r="I3" s="384"/>
      <c r="J3" s="384"/>
      <c r="K3" s="384"/>
      <c r="L3" s="384"/>
      <c r="M3" s="384"/>
      <c r="N3" s="378"/>
      <c r="O3" s="116"/>
      <c r="S3" s="455"/>
      <c r="T3" s="448"/>
      <c r="U3" s="383" t="s">
        <v>34</v>
      </c>
      <c r="V3" s="384"/>
      <c r="W3" s="384" t="str">
        <f>Leerjaar1!W3</f>
        <v>Vakmanschap</v>
      </c>
      <c r="X3" s="384"/>
      <c r="Y3" s="384"/>
      <c r="Z3" s="384"/>
      <c r="AA3" s="384"/>
      <c r="AB3" s="378"/>
      <c r="AC3" s="116"/>
    </row>
    <row r="4" spans="1:31" ht="15.75" customHeight="1" thickBot="1" x14ac:dyDescent="0.35">
      <c r="A4" s="455"/>
      <c r="B4" s="448"/>
      <c r="C4" s="385" t="s">
        <v>122</v>
      </c>
      <c r="D4" s="385"/>
      <c r="E4" s="385"/>
      <c r="F4" s="385" t="s">
        <v>123</v>
      </c>
      <c r="G4" s="385"/>
      <c r="H4" s="385"/>
      <c r="I4" s="385" t="s">
        <v>124</v>
      </c>
      <c r="J4" s="385"/>
      <c r="K4" s="385"/>
      <c r="L4" s="385" t="s">
        <v>125</v>
      </c>
      <c r="M4" s="385"/>
      <c r="N4" s="385"/>
      <c r="O4" s="117"/>
      <c r="S4" s="455"/>
      <c r="T4" s="448"/>
      <c r="U4" s="385" t="s">
        <v>122</v>
      </c>
      <c r="V4" s="385"/>
      <c r="W4" s="385" t="s">
        <v>123</v>
      </c>
      <c r="X4" s="385"/>
      <c r="Y4" s="385" t="s">
        <v>124</v>
      </c>
      <c r="Z4" s="385"/>
      <c r="AA4" s="385" t="s">
        <v>125</v>
      </c>
      <c r="AB4" s="385"/>
      <c r="AC4" s="117"/>
    </row>
    <row r="5" spans="1:31" s="1" customFormat="1" ht="28.2" thickBot="1" x14ac:dyDescent="0.35">
      <c r="A5" s="455"/>
      <c r="B5" s="142" t="s">
        <v>41</v>
      </c>
      <c r="C5" s="299" t="s">
        <v>42</v>
      </c>
      <c r="D5" s="301" t="s">
        <v>43</v>
      </c>
      <c r="E5" s="300" t="s">
        <v>44</v>
      </c>
      <c r="F5" s="299" t="s">
        <v>42</v>
      </c>
      <c r="G5" s="301" t="s">
        <v>43</v>
      </c>
      <c r="H5" s="300" t="s">
        <v>44</v>
      </c>
      <c r="I5" s="299" t="s">
        <v>42</v>
      </c>
      <c r="J5" s="301" t="s">
        <v>43</v>
      </c>
      <c r="K5" s="300" t="s">
        <v>44</v>
      </c>
      <c r="L5" s="299" t="s">
        <v>42</v>
      </c>
      <c r="M5" s="301" t="s">
        <v>43</v>
      </c>
      <c r="N5" s="300" t="s">
        <v>44</v>
      </c>
      <c r="O5" s="98" t="s">
        <v>126</v>
      </c>
      <c r="S5" s="455"/>
      <c r="T5" s="142" t="s">
        <v>41</v>
      </c>
      <c r="U5" s="143" t="s">
        <v>42</v>
      </c>
      <c r="V5" s="144" t="s">
        <v>44</v>
      </c>
      <c r="W5" s="143" t="s">
        <v>42</v>
      </c>
      <c r="X5" s="144" t="s">
        <v>44</v>
      </c>
      <c r="Y5" s="143" t="s">
        <v>42</v>
      </c>
      <c r="Z5" s="253" t="s">
        <v>44</v>
      </c>
      <c r="AA5" s="143" t="s">
        <v>42</v>
      </c>
      <c r="AB5" s="253" t="s">
        <v>44</v>
      </c>
      <c r="AC5" s="98" t="s">
        <v>126</v>
      </c>
    </row>
    <row r="6" spans="1:31" s="29" customFormat="1" ht="15" customHeight="1" x14ac:dyDescent="0.3">
      <c r="A6" s="464" t="s">
        <v>46</v>
      </c>
      <c r="B6" s="305" t="s">
        <v>127</v>
      </c>
      <c r="C6" s="189">
        <v>1.5</v>
      </c>
      <c r="D6" s="275">
        <v>1</v>
      </c>
      <c r="E6" s="190">
        <f>C6*Opleidingsgegevens!D38</f>
        <v>13.5</v>
      </c>
      <c r="F6" s="189">
        <v>1.5</v>
      </c>
      <c r="G6" s="275">
        <v>1</v>
      </c>
      <c r="H6" s="207">
        <f>F6*Opleidingsgegevens!D39</f>
        <v>13.5</v>
      </c>
      <c r="I6" s="189"/>
      <c r="J6" s="275"/>
      <c r="K6" s="190">
        <f>I6*Opleidingsgegevens!D40</f>
        <v>0</v>
      </c>
      <c r="L6" s="189"/>
      <c r="M6" s="275"/>
      <c r="N6" s="207">
        <f>L6*Opleidingsgegevens!D41</f>
        <v>0</v>
      </c>
      <c r="O6" s="79">
        <f t="shared" ref="O6:O14" si="0">SUM(E6,H6,K6,N6)</f>
        <v>27</v>
      </c>
      <c r="S6" s="470" t="s">
        <v>46</v>
      </c>
      <c r="T6" s="78"/>
      <c r="U6" s="189"/>
      <c r="V6" s="190">
        <f>U6*Opleidingsgegevens!D$38</f>
        <v>0</v>
      </c>
      <c r="W6" s="189"/>
      <c r="X6" s="207">
        <f>W6*Opleidingsgegevens!D$39</f>
        <v>0</v>
      </c>
      <c r="Y6" s="189"/>
      <c r="Z6" s="236">
        <f>Y6*Opleidingsgegevens!D$40</f>
        <v>0</v>
      </c>
      <c r="AA6" s="206"/>
      <c r="AB6" s="250">
        <f>AA6*Opleidingsgegevens!D$41</f>
        <v>0</v>
      </c>
      <c r="AC6" s="79">
        <f>SUM(V6,X6,Z6,AB6)</f>
        <v>0</v>
      </c>
    </row>
    <row r="7" spans="1:31" s="29" customFormat="1" ht="15" customHeight="1" x14ac:dyDescent="0.3">
      <c r="A7" s="465"/>
      <c r="B7" s="296" t="s">
        <v>128</v>
      </c>
      <c r="C7" s="191">
        <v>1.5</v>
      </c>
      <c r="D7" s="271">
        <v>1</v>
      </c>
      <c r="E7" s="192">
        <f>C7*Opleidingsgegevens!D38</f>
        <v>13.5</v>
      </c>
      <c r="F7" s="191">
        <v>1.5</v>
      </c>
      <c r="G7" s="271">
        <v>1</v>
      </c>
      <c r="H7" s="199">
        <f>F7*Opleidingsgegevens!D39</f>
        <v>13.5</v>
      </c>
      <c r="I7" s="191"/>
      <c r="J7" s="271"/>
      <c r="K7" s="192">
        <f>I7*Opleidingsgegevens!D40</f>
        <v>0</v>
      </c>
      <c r="L7" s="191"/>
      <c r="M7" s="271"/>
      <c r="N7" s="199">
        <f>L7*Opleidingsgegevens!D41</f>
        <v>0</v>
      </c>
      <c r="O7" s="81">
        <f>SUM(E7,H7,K7,N7)</f>
        <v>27</v>
      </c>
      <c r="S7" s="471"/>
      <c r="T7" s="247"/>
      <c r="U7" s="191"/>
      <c r="V7" s="192">
        <f>U7*Opleidingsgegevens!D$38</f>
        <v>0</v>
      </c>
      <c r="W7" s="191"/>
      <c r="X7" s="199">
        <f>W7*Opleidingsgegevens!D$39</f>
        <v>0</v>
      </c>
      <c r="Y7" s="191"/>
      <c r="Z7" s="192">
        <f>Y7*Opleidingsgegevens!D$40</f>
        <v>0</v>
      </c>
      <c r="AA7" s="208"/>
      <c r="AB7" s="199">
        <f>AA7*Opleidingsgegevens!D$41</f>
        <v>0</v>
      </c>
      <c r="AC7" s="81">
        <f>SUM(V7,X7,Z7,AB7)</f>
        <v>0</v>
      </c>
    </row>
    <row r="8" spans="1:31" s="29" customFormat="1" ht="15" customHeight="1" x14ac:dyDescent="0.3">
      <c r="A8" s="465"/>
      <c r="B8" s="292" t="s">
        <v>129</v>
      </c>
      <c r="C8" s="191"/>
      <c r="D8" s="271"/>
      <c r="E8" s="192">
        <f>C8*Opleidingsgegevens!D38</f>
        <v>0</v>
      </c>
      <c r="F8" s="191">
        <v>1.5</v>
      </c>
      <c r="G8" s="271">
        <v>1</v>
      </c>
      <c r="H8" s="199">
        <f>F8*Opleidingsgegevens!D39</f>
        <v>13.5</v>
      </c>
      <c r="I8" s="191"/>
      <c r="J8" s="271"/>
      <c r="K8" s="192">
        <f>I8*Opleidingsgegevens!D40</f>
        <v>0</v>
      </c>
      <c r="L8" s="191"/>
      <c r="M8" s="271"/>
      <c r="N8" s="199">
        <f>L8*Opleidingsgegevens!D41</f>
        <v>0</v>
      </c>
      <c r="O8" s="81">
        <f t="shared" si="0"/>
        <v>13.5</v>
      </c>
      <c r="S8" s="471"/>
      <c r="T8" s="80"/>
      <c r="U8" s="191"/>
      <c r="V8" s="192">
        <f>U8*Opleidingsgegevens!D$38</f>
        <v>0</v>
      </c>
      <c r="W8" s="191"/>
      <c r="X8" s="199">
        <f>W8*Opleidingsgegevens!D$39</f>
        <v>0</v>
      </c>
      <c r="Y8" s="191"/>
      <c r="Z8" s="192">
        <f>Y8*Opleidingsgegevens!D$40</f>
        <v>0</v>
      </c>
      <c r="AA8" s="208"/>
      <c r="AB8" s="199">
        <f>AA8*Opleidingsgegevens!D$41</f>
        <v>0</v>
      </c>
      <c r="AC8" s="81">
        <f t="shared" ref="AC8:AC29" si="1">SUM(V8,X8,Z8,AB8)</f>
        <v>0</v>
      </c>
    </row>
    <row r="9" spans="1:31" s="29" customFormat="1" ht="15" customHeight="1" x14ac:dyDescent="0.3">
      <c r="A9" s="465"/>
      <c r="B9" s="292" t="s">
        <v>130</v>
      </c>
      <c r="C9" s="191"/>
      <c r="D9" s="271"/>
      <c r="E9" s="192">
        <f>C9*Opleidingsgegevens!D38</f>
        <v>0</v>
      </c>
      <c r="F9" s="191">
        <v>1.5</v>
      </c>
      <c r="G9" s="271">
        <v>1</v>
      </c>
      <c r="H9" s="199">
        <f>F9*Opleidingsgegevens!D39</f>
        <v>13.5</v>
      </c>
      <c r="I9" s="191"/>
      <c r="J9" s="271"/>
      <c r="K9" s="192">
        <f>I9*Opleidingsgegevens!D40</f>
        <v>0</v>
      </c>
      <c r="L9" s="191"/>
      <c r="M9" s="271"/>
      <c r="N9" s="199">
        <f>L9*Opleidingsgegevens!D41</f>
        <v>0</v>
      </c>
      <c r="O9" s="81">
        <f t="shared" si="0"/>
        <v>13.5</v>
      </c>
      <c r="S9" s="471"/>
      <c r="T9" s="80"/>
      <c r="U9" s="191"/>
      <c r="V9" s="192">
        <f>U9*Opleidingsgegevens!D$38</f>
        <v>0</v>
      </c>
      <c r="W9" s="191"/>
      <c r="X9" s="199">
        <f>W9*Opleidingsgegevens!D$39</f>
        <v>0</v>
      </c>
      <c r="Y9" s="191"/>
      <c r="Z9" s="192">
        <f>Y9*Opleidingsgegevens!D$40</f>
        <v>0</v>
      </c>
      <c r="AA9" s="208"/>
      <c r="AB9" s="199">
        <f>AA9*Opleidingsgegevens!D$41</f>
        <v>0</v>
      </c>
      <c r="AC9" s="81">
        <f t="shared" si="1"/>
        <v>0</v>
      </c>
    </row>
    <row r="10" spans="1:31" s="29" customFormat="1" ht="15" customHeight="1" x14ac:dyDescent="0.3">
      <c r="A10" s="465"/>
      <c r="B10" s="292" t="s">
        <v>131</v>
      </c>
      <c r="C10" s="191">
        <v>1.5</v>
      </c>
      <c r="D10" s="271">
        <v>2</v>
      </c>
      <c r="E10" s="192">
        <f>C10*Opleidingsgegevens!D38</f>
        <v>13.5</v>
      </c>
      <c r="F10" s="191"/>
      <c r="G10" s="271"/>
      <c r="H10" s="199">
        <f>F10*Opleidingsgegevens!D39</f>
        <v>0</v>
      </c>
      <c r="I10" s="191"/>
      <c r="J10" s="271"/>
      <c r="K10" s="192">
        <f>I10*Opleidingsgegevens!D40</f>
        <v>0</v>
      </c>
      <c r="L10" s="191"/>
      <c r="M10" s="271"/>
      <c r="N10" s="199">
        <f>L10*Opleidingsgegevens!D41</f>
        <v>0</v>
      </c>
      <c r="O10" s="81">
        <f t="shared" si="0"/>
        <v>13.5</v>
      </c>
      <c r="S10" s="471"/>
      <c r="T10" s="80"/>
      <c r="U10" s="191"/>
      <c r="V10" s="192">
        <f>U10*Opleidingsgegevens!D$38</f>
        <v>0</v>
      </c>
      <c r="W10" s="191"/>
      <c r="X10" s="199">
        <f>W10*Opleidingsgegevens!D$39</f>
        <v>0</v>
      </c>
      <c r="Y10" s="191"/>
      <c r="Z10" s="192">
        <f>Y10*Opleidingsgegevens!D$40</f>
        <v>0</v>
      </c>
      <c r="AA10" s="208"/>
      <c r="AB10" s="199">
        <f>AA10*Opleidingsgegevens!D$41</f>
        <v>0</v>
      </c>
      <c r="AC10" s="81">
        <f t="shared" si="1"/>
        <v>0</v>
      </c>
    </row>
    <row r="11" spans="1:31" s="29" customFormat="1" ht="15" customHeight="1" x14ac:dyDescent="0.3">
      <c r="A11" s="465"/>
      <c r="B11" s="292" t="s">
        <v>132</v>
      </c>
      <c r="C11" s="191">
        <v>2</v>
      </c>
      <c r="D11" s="271">
        <v>1</v>
      </c>
      <c r="E11" s="192">
        <f>C11*Opleidingsgegevens!D38</f>
        <v>18</v>
      </c>
      <c r="F11" s="191"/>
      <c r="G11" s="271"/>
      <c r="H11" s="199">
        <f>F11*Opleidingsgegevens!D39</f>
        <v>0</v>
      </c>
      <c r="I11" s="191"/>
      <c r="J11" s="271"/>
      <c r="K11" s="192">
        <f>I11*Opleidingsgegevens!D40</f>
        <v>0</v>
      </c>
      <c r="L11" s="191"/>
      <c r="M11" s="271"/>
      <c r="N11" s="199">
        <f>L11*Opleidingsgegevens!D41</f>
        <v>0</v>
      </c>
      <c r="O11" s="81">
        <f t="shared" si="0"/>
        <v>18</v>
      </c>
      <c r="S11" s="471"/>
      <c r="T11" s="80"/>
      <c r="U11" s="191"/>
      <c r="V11" s="192">
        <f>U11*Opleidingsgegevens!D$38</f>
        <v>0</v>
      </c>
      <c r="W11" s="191"/>
      <c r="X11" s="199">
        <f>W11*Opleidingsgegevens!D$39</f>
        <v>0</v>
      </c>
      <c r="Y11" s="191"/>
      <c r="Z11" s="192">
        <f>Y11*Opleidingsgegevens!D$40</f>
        <v>0</v>
      </c>
      <c r="AA11" s="208"/>
      <c r="AB11" s="199">
        <f>AA11*Opleidingsgegevens!D$41</f>
        <v>0</v>
      </c>
      <c r="AC11" s="81">
        <f t="shared" si="1"/>
        <v>0</v>
      </c>
    </row>
    <row r="12" spans="1:31" s="29" customFormat="1" ht="15" customHeight="1" x14ac:dyDescent="0.3">
      <c r="A12" s="465"/>
      <c r="B12" s="292" t="s">
        <v>133</v>
      </c>
      <c r="C12" s="191"/>
      <c r="D12" s="271"/>
      <c r="E12" s="192">
        <f>C12*Opleidingsgegevens!D38</f>
        <v>0</v>
      </c>
      <c r="F12" s="191">
        <v>2</v>
      </c>
      <c r="G12" s="271">
        <v>2</v>
      </c>
      <c r="H12" s="199">
        <f>F12*Opleidingsgegevens!D39</f>
        <v>18</v>
      </c>
      <c r="I12" s="191"/>
      <c r="J12" s="271"/>
      <c r="K12" s="192">
        <f>I12*Opleidingsgegevens!D40</f>
        <v>0</v>
      </c>
      <c r="L12" s="191"/>
      <c r="M12" s="271"/>
      <c r="N12" s="199">
        <f>L12*Opleidingsgegevens!D41</f>
        <v>0</v>
      </c>
      <c r="O12" s="81">
        <f t="shared" si="0"/>
        <v>18</v>
      </c>
      <c r="S12" s="471"/>
      <c r="T12" s="80"/>
      <c r="U12" s="191"/>
      <c r="V12" s="192">
        <f>U12*Opleidingsgegevens!D$38</f>
        <v>0</v>
      </c>
      <c r="W12" s="191"/>
      <c r="X12" s="199">
        <f>W12*Opleidingsgegevens!D$39</f>
        <v>0</v>
      </c>
      <c r="Y12" s="191"/>
      <c r="Z12" s="192">
        <f>Y12*Opleidingsgegevens!D$40</f>
        <v>0</v>
      </c>
      <c r="AA12" s="208"/>
      <c r="AB12" s="199">
        <f>AA12*Opleidingsgegevens!D$41</f>
        <v>0</v>
      </c>
      <c r="AC12" s="81">
        <f t="shared" si="1"/>
        <v>0</v>
      </c>
    </row>
    <row r="13" spans="1:31" s="29" customFormat="1" ht="15" customHeight="1" x14ac:dyDescent="0.3">
      <c r="A13" s="465"/>
      <c r="B13" s="292" t="s">
        <v>134</v>
      </c>
      <c r="C13" s="191">
        <v>2</v>
      </c>
      <c r="D13" s="271">
        <v>1</v>
      </c>
      <c r="E13" s="192">
        <f>C13*Opleidingsgegevens!D$38</f>
        <v>18</v>
      </c>
      <c r="F13" s="191">
        <v>2</v>
      </c>
      <c r="G13" s="271">
        <v>1</v>
      </c>
      <c r="H13" s="199">
        <f>F13*Opleidingsgegevens!D39</f>
        <v>18</v>
      </c>
      <c r="I13" s="191"/>
      <c r="J13" s="271"/>
      <c r="K13" s="192">
        <f>I13*Opleidingsgegevens!D40</f>
        <v>0</v>
      </c>
      <c r="L13" s="191"/>
      <c r="M13" s="271"/>
      <c r="N13" s="199">
        <f>L13*Opleidingsgegevens!D41</f>
        <v>0</v>
      </c>
      <c r="O13" s="81">
        <f t="shared" si="0"/>
        <v>36</v>
      </c>
      <c r="S13" s="465"/>
      <c r="T13" s="80"/>
      <c r="U13" s="191"/>
      <c r="V13" s="192">
        <f>U13*Opleidingsgegevens!D$38</f>
        <v>0</v>
      </c>
      <c r="W13" s="191"/>
      <c r="X13" s="199">
        <f>W13*Opleidingsgegevens!D$39</f>
        <v>0</v>
      </c>
      <c r="Y13" s="191"/>
      <c r="Z13" s="192">
        <f>Y13*Opleidingsgegevens!D$40</f>
        <v>0</v>
      </c>
      <c r="AA13" s="208"/>
      <c r="AB13" s="199">
        <f>AA13*Opleidingsgegevens!D$41</f>
        <v>0</v>
      </c>
      <c r="AC13" s="81">
        <f t="shared" si="1"/>
        <v>0</v>
      </c>
    </row>
    <row r="14" spans="1:31" s="29" customFormat="1" ht="15" customHeight="1" x14ac:dyDescent="0.3">
      <c r="A14" s="465"/>
      <c r="B14" s="292" t="s">
        <v>135</v>
      </c>
      <c r="C14" s="191">
        <v>2</v>
      </c>
      <c r="D14" s="271">
        <v>1</v>
      </c>
      <c r="E14" s="192">
        <f>C14*Opleidingsgegevens!D$38</f>
        <v>18</v>
      </c>
      <c r="F14" s="191">
        <v>2</v>
      </c>
      <c r="G14" s="271">
        <v>1</v>
      </c>
      <c r="H14" s="199">
        <f>F14*Opleidingsgegevens!D$39</f>
        <v>18</v>
      </c>
      <c r="I14" s="191"/>
      <c r="J14" s="271"/>
      <c r="K14" s="192">
        <f>I14*Opleidingsgegevens!D40</f>
        <v>0</v>
      </c>
      <c r="L14" s="191"/>
      <c r="M14" s="271"/>
      <c r="N14" s="199">
        <f>L14*Opleidingsgegevens!D41</f>
        <v>0</v>
      </c>
      <c r="O14" s="81">
        <f t="shared" si="0"/>
        <v>36</v>
      </c>
      <c r="S14" s="465"/>
      <c r="T14" s="80"/>
      <c r="U14" s="191"/>
      <c r="V14" s="192">
        <f>U14*Opleidingsgegevens!D$38</f>
        <v>0</v>
      </c>
      <c r="W14" s="191"/>
      <c r="X14" s="199">
        <f>W14*Opleidingsgegevens!D$39</f>
        <v>0</v>
      </c>
      <c r="Y14" s="191"/>
      <c r="Z14" s="192">
        <f>Y14*Opleidingsgegevens!D$40</f>
        <v>0</v>
      </c>
      <c r="AA14" s="208"/>
      <c r="AB14" s="199">
        <f>AA14*Opleidingsgegevens!D$41</f>
        <v>0</v>
      </c>
      <c r="AC14" s="81">
        <f t="shared" si="1"/>
        <v>0</v>
      </c>
    </row>
    <row r="15" spans="1:31" s="26" customFormat="1" ht="15" customHeight="1" x14ac:dyDescent="0.3">
      <c r="A15" s="465"/>
      <c r="B15" s="296"/>
      <c r="C15" s="240"/>
      <c r="D15" s="280"/>
      <c r="E15" s="192">
        <f>C15*Opleidingsgegevens!D$38</f>
        <v>0</v>
      </c>
      <c r="F15" s="191"/>
      <c r="G15" s="271"/>
      <c r="H15" s="199">
        <f>F15*Opleidingsgegevens!D$39</f>
        <v>0</v>
      </c>
      <c r="I15" s="240"/>
      <c r="J15" s="280"/>
      <c r="K15" s="192">
        <f>I15*Opleidingsgegevens!D40</f>
        <v>0</v>
      </c>
      <c r="L15" s="191"/>
      <c r="M15" s="271"/>
      <c r="N15" s="199">
        <f>L15*Opleidingsgegevens!D41</f>
        <v>0</v>
      </c>
      <c r="O15" s="81">
        <f t="shared" ref="O15:O29" si="2">SUM(E15,H15,K15,N15)</f>
        <v>0</v>
      </c>
      <c r="S15" s="465"/>
      <c r="T15" s="80"/>
      <c r="U15" s="191"/>
      <c r="V15" s="192">
        <f>U15*Opleidingsgegevens!D$38</f>
        <v>0</v>
      </c>
      <c r="W15" s="191"/>
      <c r="X15" s="199">
        <f>W15*Opleidingsgegevens!D$39</f>
        <v>0</v>
      </c>
      <c r="Y15" s="240"/>
      <c r="Z15" s="192">
        <f>Y15*Opleidingsgegevens!D$40</f>
        <v>0</v>
      </c>
      <c r="AA15" s="208"/>
      <c r="AB15" s="199">
        <f>AA15*Opleidingsgegevens!D$41</f>
        <v>0</v>
      </c>
      <c r="AC15" s="81">
        <f t="shared" si="1"/>
        <v>0</v>
      </c>
      <c r="AE15" s="29"/>
    </row>
    <row r="16" spans="1:31" s="26" customFormat="1" ht="15" customHeight="1" x14ac:dyDescent="0.3">
      <c r="A16" s="465"/>
      <c r="B16" s="296" t="s">
        <v>136</v>
      </c>
      <c r="C16" s="240">
        <v>2.5</v>
      </c>
      <c r="D16" s="280">
        <v>1</v>
      </c>
      <c r="E16" s="192">
        <f>C16*Opleidingsgegevens!D$38</f>
        <v>22.5</v>
      </c>
      <c r="F16" s="191">
        <v>2.5</v>
      </c>
      <c r="G16" s="271">
        <v>1</v>
      </c>
      <c r="H16" s="199">
        <f>F16*Opleidingsgegevens!D$39</f>
        <v>22.5</v>
      </c>
      <c r="I16" s="240"/>
      <c r="J16" s="280"/>
      <c r="K16" s="192">
        <f>I16*Opleidingsgegevens!D40</f>
        <v>0</v>
      </c>
      <c r="L16" s="191"/>
      <c r="M16" s="271"/>
      <c r="N16" s="199">
        <f>L16*Opleidingsgegevens!D41</f>
        <v>0</v>
      </c>
      <c r="O16" s="81">
        <f t="shared" si="2"/>
        <v>45</v>
      </c>
      <c r="S16" s="465"/>
      <c r="T16" s="80"/>
      <c r="U16" s="191"/>
      <c r="V16" s="192">
        <f>U16*Opleidingsgegevens!D$38</f>
        <v>0</v>
      </c>
      <c r="W16" s="191"/>
      <c r="X16" s="199">
        <f>W16*Opleidingsgegevens!D$39</f>
        <v>0</v>
      </c>
      <c r="Y16" s="240"/>
      <c r="Z16" s="192">
        <f>Y16*Opleidingsgegevens!D$40</f>
        <v>0</v>
      </c>
      <c r="AA16" s="208"/>
      <c r="AB16" s="199">
        <f>AA16*Opleidingsgegevens!D$41</f>
        <v>0</v>
      </c>
      <c r="AC16" s="81">
        <f t="shared" si="1"/>
        <v>0</v>
      </c>
    </row>
    <row r="17" spans="1:31" s="26" customFormat="1" ht="15" customHeight="1" x14ac:dyDescent="0.3">
      <c r="A17" s="465"/>
      <c r="B17" s="292" t="s">
        <v>137</v>
      </c>
      <c r="C17" s="240">
        <v>7</v>
      </c>
      <c r="D17" s="280">
        <v>10</v>
      </c>
      <c r="E17" s="192">
        <f>C17*Opleidingsgegevens!D$38</f>
        <v>63</v>
      </c>
      <c r="F17" s="191">
        <v>7</v>
      </c>
      <c r="G17" s="271">
        <v>10</v>
      </c>
      <c r="H17" s="199">
        <f>F17*Opleidingsgegevens!D$39</f>
        <v>63</v>
      </c>
      <c r="I17" s="240"/>
      <c r="J17" s="280"/>
      <c r="K17" s="192">
        <f>I17*Opleidingsgegevens!D40</f>
        <v>0</v>
      </c>
      <c r="L17" s="191"/>
      <c r="M17" s="271"/>
      <c r="N17" s="199">
        <f>L17*Opleidingsgegevens!D41</f>
        <v>0</v>
      </c>
      <c r="O17" s="81">
        <f>SUM(E17,H17,K17,N17)</f>
        <v>126</v>
      </c>
      <c r="S17" s="465"/>
      <c r="T17" s="80"/>
      <c r="U17" s="209"/>
      <c r="V17" s="192">
        <f>U17*Opleidingsgegevens!D$38</f>
        <v>0</v>
      </c>
      <c r="W17" s="191"/>
      <c r="X17" s="199">
        <f>W17*Opleidingsgegevens!D$39</f>
        <v>0</v>
      </c>
      <c r="Y17" s="240"/>
      <c r="Z17" s="192">
        <f>Y17*Opleidingsgegevens!D$40</f>
        <v>0</v>
      </c>
      <c r="AA17" s="208"/>
      <c r="AB17" s="199">
        <f>AA17*Opleidingsgegevens!D$41</f>
        <v>0</v>
      </c>
      <c r="AC17" s="81">
        <f>SUM(V17,X17,Z17,AB17)</f>
        <v>0</v>
      </c>
      <c r="AE17" s="313"/>
    </row>
    <row r="18" spans="1:31" s="26" customFormat="1" ht="15" customHeight="1" x14ac:dyDescent="0.3">
      <c r="A18" s="465"/>
      <c r="B18" s="292"/>
      <c r="C18" s="240"/>
      <c r="D18" s="280"/>
      <c r="E18" s="192">
        <f>C18*Opleidingsgegevens!D$38</f>
        <v>0</v>
      </c>
      <c r="F18" s="191"/>
      <c r="G18" s="271"/>
      <c r="H18" s="199">
        <f>F18*Opleidingsgegevens!D$39</f>
        <v>0</v>
      </c>
      <c r="I18" s="240"/>
      <c r="J18" s="280"/>
      <c r="K18" s="192">
        <f>I18*Opleidingsgegevens!D40</f>
        <v>0</v>
      </c>
      <c r="L18" s="242"/>
      <c r="M18" s="280"/>
      <c r="N18" s="199">
        <f>L18*Opleidingsgegevens!D41</f>
        <v>0</v>
      </c>
      <c r="O18" s="81">
        <f>SUM(E18,H18,K18,N18)</f>
        <v>0</v>
      </c>
      <c r="S18" s="465"/>
      <c r="T18" s="80"/>
      <c r="U18" s="209"/>
      <c r="V18" s="192">
        <f>U18*Opleidingsgegevens!D$38</f>
        <v>0</v>
      </c>
      <c r="W18" s="191"/>
      <c r="X18" s="199">
        <f>W18*Opleidingsgegevens!D$39</f>
        <v>0</v>
      </c>
      <c r="Y18" s="240"/>
      <c r="Z18" s="192">
        <f>Y18*Opleidingsgegevens!D$40</f>
        <v>0</v>
      </c>
      <c r="AA18" s="208"/>
      <c r="AB18" s="199">
        <f>AA18*Opleidingsgegevens!D$41</f>
        <v>0</v>
      </c>
      <c r="AC18" s="81">
        <f>SUM(V18,X18,Z18,AB18)</f>
        <v>0</v>
      </c>
    </row>
    <row r="19" spans="1:31" s="26" customFormat="1" ht="15" customHeight="1" x14ac:dyDescent="0.3">
      <c r="A19" s="465"/>
      <c r="B19" s="292"/>
      <c r="C19" s="240"/>
      <c r="D19" s="280"/>
      <c r="E19" s="192">
        <f>C19*Opleidingsgegevens!D$38</f>
        <v>0</v>
      </c>
      <c r="F19" s="191"/>
      <c r="G19" s="271"/>
      <c r="H19" s="199">
        <f>F19*Opleidingsgegevens!D$39</f>
        <v>0</v>
      </c>
      <c r="I19" s="240"/>
      <c r="J19" s="280"/>
      <c r="K19" s="192">
        <f>I19*Opleidingsgegevens!D40</f>
        <v>0</v>
      </c>
      <c r="L19" s="242"/>
      <c r="M19" s="280"/>
      <c r="N19" s="199">
        <f>L19*Opleidingsgegevens!D41</f>
        <v>0</v>
      </c>
      <c r="O19" s="81">
        <f>SUM(E19,H19,K19,N19)</f>
        <v>0</v>
      </c>
      <c r="S19" s="465"/>
      <c r="T19" s="80"/>
      <c r="U19" s="209"/>
      <c r="V19" s="192">
        <f>U19*Opleidingsgegevens!D$38</f>
        <v>0</v>
      </c>
      <c r="W19" s="191"/>
      <c r="X19" s="199">
        <f>W19*Opleidingsgegevens!D$39</f>
        <v>0</v>
      </c>
      <c r="Y19" s="240"/>
      <c r="Z19" s="192">
        <f>Y19*Opleidingsgegevens!D$40</f>
        <v>0</v>
      </c>
      <c r="AA19" s="208"/>
      <c r="AB19" s="199">
        <f>AA19*Opleidingsgegevens!D$41</f>
        <v>0</v>
      </c>
      <c r="AC19" s="81">
        <f>SUM(V19,X19,Z19,AB19)</f>
        <v>0</v>
      </c>
    </row>
    <row r="20" spans="1:31" s="26" customFormat="1" ht="15" customHeight="1" thickBot="1" x14ac:dyDescent="0.35">
      <c r="A20" s="466"/>
      <c r="B20" s="293"/>
      <c r="C20" s="200"/>
      <c r="D20" s="281"/>
      <c r="E20" s="194">
        <f>C20*Opleidingsgegevens!D42</f>
        <v>0</v>
      </c>
      <c r="F20" s="193"/>
      <c r="G20" s="272"/>
      <c r="H20" s="201">
        <f>F20*Opleidingsgegevens!D43</f>
        <v>0</v>
      </c>
      <c r="I20" s="200"/>
      <c r="J20" s="281"/>
      <c r="K20" s="194">
        <f>I20*Opleidingsgegevens!D40</f>
        <v>0</v>
      </c>
      <c r="L20" s="220"/>
      <c r="M20" s="281"/>
      <c r="N20" s="201">
        <f>L20*Opleidingsgegevens!D41</f>
        <v>0</v>
      </c>
      <c r="O20" s="83">
        <f>SUM(E20,H20,K20,N20)</f>
        <v>0</v>
      </c>
      <c r="S20" s="466"/>
      <c r="T20" s="262"/>
      <c r="U20" s="257"/>
      <c r="V20" s="254">
        <f>U20*Opleidingsgegevens!D$38</f>
        <v>0</v>
      </c>
      <c r="W20" s="257"/>
      <c r="X20" s="256">
        <f>W20*Opleidingsgegevens!D$39</f>
        <v>0</v>
      </c>
      <c r="Y20" s="260"/>
      <c r="Z20" s="254">
        <f>Y20*Opleidingsgegevens!D$40</f>
        <v>0</v>
      </c>
      <c r="AA20" s="255"/>
      <c r="AB20" s="254">
        <f>AA20*Opleidingsgegevens!D$41</f>
        <v>0</v>
      </c>
      <c r="AC20" s="258">
        <f t="shared" si="1"/>
        <v>0</v>
      </c>
    </row>
    <row r="21" spans="1:31" s="26" customFormat="1" ht="15" customHeight="1" thickTop="1" x14ac:dyDescent="0.3">
      <c r="A21" s="465" t="s">
        <v>69</v>
      </c>
      <c r="B21" s="296"/>
      <c r="C21" s="241"/>
      <c r="D21" s="283"/>
      <c r="E21" s="236">
        <f>C21*Opleidingsgegevens!D38</f>
        <v>0</v>
      </c>
      <c r="F21" s="235"/>
      <c r="G21" s="270"/>
      <c r="H21" s="250">
        <f>F21*Opleidingsgegevens!D39</f>
        <v>0</v>
      </c>
      <c r="I21" s="241"/>
      <c r="J21" s="283"/>
      <c r="K21" s="236">
        <f>I21*Opleidingsgegevens!D40</f>
        <v>0</v>
      </c>
      <c r="L21" s="239"/>
      <c r="M21" s="283"/>
      <c r="N21" s="250">
        <f>L21*Opleidingsgegevens!D41</f>
        <v>0</v>
      </c>
      <c r="O21" s="248">
        <f t="shared" si="2"/>
        <v>0</v>
      </c>
      <c r="S21" s="471" t="s">
        <v>69</v>
      </c>
      <c r="T21" s="238"/>
      <c r="U21" s="235"/>
      <c r="V21" s="236">
        <f>U21*Opleidingsgegevens!D$38</f>
        <v>0</v>
      </c>
      <c r="W21" s="235"/>
      <c r="X21" s="250">
        <f>W21*Opleidingsgegevens!D$39</f>
        <v>0</v>
      </c>
      <c r="Y21" s="241"/>
      <c r="Z21" s="236">
        <f>Y21*Opleidingsgegevens!D$40</f>
        <v>0</v>
      </c>
      <c r="AA21" s="249"/>
      <c r="AB21" s="250">
        <f>AA21*Opleidingsgegevens!D$41</f>
        <v>0</v>
      </c>
      <c r="AC21" s="248">
        <f t="shared" si="1"/>
        <v>0</v>
      </c>
    </row>
    <row r="22" spans="1:31" s="26" customFormat="1" ht="15" customHeight="1" x14ac:dyDescent="0.3">
      <c r="A22" s="465"/>
      <c r="B22" s="481" t="s">
        <v>138</v>
      </c>
      <c r="C22" s="240">
        <v>2.5</v>
      </c>
      <c r="D22" s="280">
        <v>7</v>
      </c>
      <c r="E22" s="192">
        <f>C22*Opleidingsgegevens!D38</f>
        <v>22.5</v>
      </c>
      <c r="F22" s="191">
        <v>2.5</v>
      </c>
      <c r="G22" s="271">
        <v>8</v>
      </c>
      <c r="H22" s="199">
        <f>F22*Opleidingsgegevens!D39</f>
        <v>22.5</v>
      </c>
      <c r="I22" s="240"/>
      <c r="J22" s="280"/>
      <c r="K22" s="192">
        <f>I22*Opleidingsgegevens!D40</f>
        <v>0</v>
      </c>
      <c r="L22" s="242"/>
      <c r="M22" s="280"/>
      <c r="N22" s="199">
        <f>L22*Opleidingsgegevens!D41</f>
        <v>0</v>
      </c>
      <c r="O22" s="81">
        <f t="shared" si="2"/>
        <v>45</v>
      </c>
      <c r="S22" s="471"/>
      <c r="T22" s="87"/>
      <c r="U22" s="191"/>
      <c r="V22" s="192">
        <f>U22*Opleidingsgegevens!D$38</f>
        <v>0</v>
      </c>
      <c r="W22" s="191"/>
      <c r="X22" s="199">
        <f>W22*Opleidingsgegevens!D$39</f>
        <v>0</v>
      </c>
      <c r="Y22" s="240"/>
      <c r="Z22" s="192">
        <f>Y22*Opleidingsgegevens!D$40</f>
        <v>0</v>
      </c>
      <c r="AA22" s="208"/>
      <c r="AB22" s="199">
        <f>AA22*Opleidingsgegevens!D$41</f>
        <v>0</v>
      </c>
      <c r="AC22" s="81">
        <f t="shared" si="1"/>
        <v>0</v>
      </c>
      <c r="AE22" s="313" t="s">
        <v>189</v>
      </c>
    </row>
    <row r="23" spans="1:31" s="26" customFormat="1" ht="15" customHeight="1" x14ac:dyDescent="0.3">
      <c r="A23" s="465"/>
      <c r="B23" s="292" t="s">
        <v>191</v>
      </c>
      <c r="C23" s="240"/>
      <c r="D23" s="280" t="s">
        <v>139</v>
      </c>
      <c r="E23" s="192">
        <f>C23*Opleidingsgegevens!D38</f>
        <v>0</v>
      </c>
      <c r="F23" s="191"/>
      <c r="G23" s="271" t="s">
        <v>140</v>
      </c>
      <c r="H23" s="199">
        <f>F23*Opleidingsgegevens!D39</f>
        <v>0</v>
      </c>
      <c r="I23" s="240"/>
      <c r="J23" s="280"/>
      <c r="K23" s="192">
        <f>I23*Opleidingsgegevens!D40</f>
        <v>0</v>
      </c>
      <c r="L23" s="240"/>
      <c r="M23" s="280"/>
      <c r="N23" s="199">
        <f>L23*Opleidingsgegevens!D41</f>
        <v>0</v>
      </c>
      <c r="O23" s="81">
        <f t="shared" si="2"/>
        <v>0</v>
      </c>
      <c r="S23" s="471"/>
      <c r="T23" s="269"/>
      <c r="U23" s="191"/>
      <c r="V23" s="192">
        <f>U23*Opleidingsgegevens!D$38</f>
        <v>0</v>
      </c>
      <c r="W23" s="191"/>
      <c r="X23" s="199">
        <f>W23*Opleidingsgegevens!D$39</f>
        <v>0</v>
      </c>
      <c r="Y23" s="240"/>
      <c r="Z23" s="192">
        <f>Y23*Opleidingsgegevens!D$40</f>
        <v>0</v>
      </c>
      <c r="AA23" s="208"/>
      <c r="AB23" s="199">
        <f>AA23*Opleidingsgegevens!D$41</f>
        <v>0</v>
      </c>
      <c r="AC23" s="81">
        <f t="shared" si="1"/>
        <v>0</v>
      </c>
    </row>
    <row r="24" spans="1:31" s="26" customFormat="1" ht="15" customHeight="1" thickBot="1" x14ac:dyDescent="0.35">
      <c r="A24" s="465"/>
      <c r="B24" s="310"/>
      <c r="C24" s="213"/>
      <c r="D24" s="284"/>
      <c r="E24" s="210">
        <f>C24*Opleidingsgegevens!D38</f>
        <v>0</v>
      </c>
      <c r="F24" s="209"/>
      <c r="G24" s="277"/>
      <c r="H24" s="212">
        <f>F24*Opleidingsgegevens!D39</f>
        <v>0</v>
      </c>
      <c r="I24" s="213"/>
      <c r="J24" s="284"/>
      <c r="K24" s="210">
        <f>I24*Opleidingsgegevens!D40</f>
        <v>0</v>
      </c>
      <c r="L24" s="214"/>
      <c r="M24" s="284"/>
      <c r="N24" s="212">
        <f>L24*Opleidingsgegevens!D41</f>
        <v>0</v>
      </c>
      <c r="O24" s="127">
        <f t="shared" si="2"/>
        <v>0</v>
      </c>
      <c r="S24" s="471"/>
      <c r="T24" s="188"/>
      <c r="U24" s="209"/>
      <c r="V24" s="192">
        <f>U24*Opleidingsgegevens!D$38</f>
        <v>0</v>
      </c>
      <c r="W24" s="209"/>
      <c r="X24" s="199">
        <f>W24*Opleidingsgegevens!D$39</f>
        <v>0</v>
      </c>
      <c r="Y24" s="213"/>
      <c r="Z24" s="192">
        <f>Y24*Opleidingsgegevens!D$40</f>
        <v>0</v>
      </c>
      <c r="AA24" s="208"/>
      <c r="AB24" s="199">
        <f>AA24*Opleidingsgegevens!D$41</f>
        <v>0</v>
      </c>
      <c r="AC24" s="127">
        <f t="shared" si="1"/>
        <v>0</v>
      </c>
    </row>
    <row r="25" spans="1:31" s="26" customFormat="1" ht="15.6" thickTop="1" thickBot="1" x14ac:dyDescent="0.35">
      <c r="A25" s="467"/>
      <c r="B25" s="311" t="s">
        <v>141</v>
      </c>
      <c r="C25" s="202"/>
      <c r="D25" s="273"/>
      <c r="E25" s="203">
        <f>C25*Opleidingsgegevens!F38</f>
        <v>0</v>
      </c>
      <c r="F25" s="202"/>
      <c r="G25" s="273"/>
      <c r="H25" s="205">
        <f>F25*Opleidingsgegevens!F39</f>
        <v>0</v>
      </c>
      <c r="I25" s="202">
        <v>40</v>
      </c>
      <c r="J25" s="273">
        <v>25</v>
      </c>
      <c r="K25" s="203">
        <f>I25*Opleidingsgegevens!F40</f>
        <v>400</v>
      </c>
      <c r="L25" s="204">
        <v>40</v>
      </c>
      <c r="M25" s="273">
        <v>15</v>
      </c>
      <c r="N25" s="205">
        <f>L25*Opleidingsgegevens!F41</f>
        <v>200</v>
      </c>
      <c r="O25" s="90">
        <f t="shared" si="2"/>
        <v>600</v>
      </c>
      <c r="S25" s="472"/>
      <c r="T25" s="225" t="s">
        <v>73</v>
      </c>
      <c r="U25" s="202"/>
      <c r="V25" s="203">
        <f>U25*Opleidingsgegevens!F38</f>
        <v>0</v>
      </c>
      <c r="W25" s="202"/>
      <c r="X25" s="205">
        <f>W25*Opleidingsgegevens!F39</f>
        <v>0</v>
      </c>
      <c r="Y25" s="202"/>
      <c r="Z25" s="203">
        <f>Y25*Opleidingsgegevens!F40</f>
        <v>0</v>
      </c>
      <c r="AA25" s="204"/>
      <c r="AB25" s="205">
        <f>AA25*Opleidingsgegevens!F41</f>
        <v>0</v>
      </c>
      <c r="AC25" s="90">
        <f t="shared" si="1"/>
        <v>0</v>
      </c>
    </row>
    <row r="26" spans="1:31" s="26" customFormat="1" ht="15" thickTop="1" x14ac:dyDescent="0.3">
      <c r="A26" s="456" t="s">
        <v>74</v>
      </c>
      <c r="B26" s="297" t="s">
        <v>142</v>
      </c>
      <c r="C26" s="196">
        <v>2</v>
      </c>
      <c r="D26" s="279">
        <v>2</v>
      </c>
      <c r="E26" s="197">
        <f>C26*Opleidingsgegevens!D38</f>
        <v>18</v>
      </c>
      <c r="F26" s="196"/>
      <c r="G26" s="279"/>
      <c r="H26" s="198">
        <f>F26*Opleidingsgegevens!D39</f>
        <v>0</v>
      </c>
      <c r="I26" s="196"/>
      <c r="J26" s="279"/>
      <c r="K26" s="197">
        <f>I26*Opleidingsgegevens!D40</f>
        <v>0</v>
      </c>
      <c r="L26" s="219"/>
      <c r="M26" s="279"/>
      <c r="N26" s="198">
        <f>L26*Opleidingsgegevens!D41</f>
        <v>0</v>
      </c>
      <c r="O26" s="86">
        <f t="shared" si="2"/>
        <v>18</v>
      </c>
      <c r="S26" s="473" t="s">
        <v>74</v>
      </c>
      <c r="T26" s="85" t="s">
        <v>115</v>
      </c>
      <c r="U26" s="196"/>
      <c r="V26" s="192">
        <f>U26*Opleidingsgegevens!D$38</f>
        <v>0</v>
      </c>
      <c r="W26" s="196"/>
      <c r="X26" s="199">
        <f>W26*Opleidingsgegevens!D$39</f>
        <v>0</v>
      </c>
      <c r="Y26" s="196"/>
      <c r="Z26" s="192">
        <f>Y26*Opleidingsgegevens!D$40</f>
        <v>0</v>
      </c>
      <c r="AA26" s="208"/>
      <c r="AB26" s="199">
        <f>AA26*Opleidingsgegevens!D$41</f>
        <v>0</v>
      </c>
      <c r="AC26" s="86">
        <f t="shared" si="1"/>
        <v>0</v>
      </c>
      <c r="AE26" s="29"/>
    </row>
    <row r="27" spans="1:31" s="26" customFormat="1" x14ac:dyDescent="0.3">
      <c r="A27" s="457"/>
      <c r="B27" s="292" t="s">
        <v>143</v>
      </c>
      <c r="C27" s="240">
        <v>1.5</v>
      </c>
      <c r="D27" s="280">
        <v>1</v>
      </c>
      <c r="E27" s="192">
        <f>C27*Opleidingsgegevens!D38</f>
        <v>13.5</v>
      </c>
      <c r="F27" s="242">
        <v>1.5</v>
      </c>
      <c r="G27" s="280">
        <v>1</v>
      </c>
      <c r="H27" s="199">
        <f>F27*Opleidingsgegevens!D39</f>
        <v>13.5</v>
      </c>
      <c r="I27" s="240"/>
      <c r="J27" s="280"/>
      <c r="K27" s="192">
        <f>I27*Opleidingsgegevens!D40</f>
        <v>0</v>
      </c>
      <c r="L27" s="242"/>
      <c r="M27" s="280"/>
      <c r="N27" s="199">
        <f>L27*Opleidingsgegevens!D41</f>
        <v>0</v>
      </c>
      <c r="O27" s="81">
        <f t="shared" si="2"/>
        <v>27</v>
      </c>
      <c r="S27" s="474"/>
      <c r="T27" s="87" t="s">
        <v>116</v>
      </c>
      <c r="U27" s="240"/>
      <c r="V27" s="192">
        <f>U27*Opleidingsgegevens!D$38</f>
        <v>0</v>
      </c>
      <c r="W27" s="240"/>
      <c r="X27" s="199">
        <f>W27*Opleidingsgegevens!D$39</f>
        <v>0</v>
      </c>
      <c r="Y27" s="240"/>
      <c r="Z27" s="192">
        <f>Y27*Opleidingsgegevens!D$40</f>
        <v>0</v>
      </c>
      <c r="AA27" s="208"/>
      <c r="AB27" s="199">
        <f>AA27*Opleidingsgegevens!D$41</f>
        <v>0</v>
      </c>
      <c r="AC27" s="81">
        <f t="shared" si="1"/>
        <v>0</v>
      </c>
      <c r="AE27" s="29"/>
    </row>
    <row r="28" spans="1:31" s="26" customFormat="1" ht="15" thickBot="1" x14ac:dyDescent="0.35">
      <c r="A28" s="458"/>
      <c r="B28" s="298"/>
      <c r="C28" s="200"/>
      <c r="D28" s="281"/>
      <c r="E28" s="194">
        <f>C28*Opleidingsgegevens!D38</f>
        <v>0</v>
      </c>
      <c r="F28" s="200"/>
      <c r="G28" s="281"/>
      <c r="H28" s="201">
        <f>F28*Opleidingsgegevens!D39</f>
        <v>0</v>
      </c>
      <c r="I28" s="200"/>
      <c r="J28" s="281"/>
      <c r="K28" s="194">
        <f>I28*Opleidingsgegevens!D40</f>
        <v>0</v>
      </c>
      <c r="L28" s="220"/>
      <c r="M28" s="281"/>
      <c r="N28" s="201">
        <f>L28*Opleidingsgegevens!D41</f>
        <v>0</v>
      </c>
      <c r="O28" s="83">
        <f t="shared" si="2"/>
        <v>0</v>
      </c>
      <c r="S28" s="475"/>
      <c r="T28" s="88" t="s">
        <v>117</v>
      </c>
      <c r="U28" s="200"/>
      <c r="V28" s="254">
        <f>U28*Opleidingsgegevens!D$38</f>
        <v>0</v>
      </c>
      <c r="W28" s="200"/>
      <c r="X28" s="256">
        <f>W28*Opleidingsgegevens!D$39</f>
        <v>0</v>
      </c>
      <c r="Y28" s="200"/>
      <c r="Z28" s="254">
        <f>Y28*Opleidingsgegevens!D$40</f>
        <v>0</v>
      </c>
      <c r="AA28" s="255"/>
      <c r="AB28" s="254">
        <f>AA28*Opleidingsgegevens!D$41</f>
        <v>0</v>
      </c>
      <c r="AC28" s="83">
        <f t="shared" si="1"/>
        <v>0</v>
      </c>
    </row>
    <row r="29" spans="1:31" s="28" customFormat="1" ht="24.6" thickTop="1" thickBot="1" x14ac:dyDescent="0.35">
      <c r="A29" s="295" t="s">
        <v>78</v>
      </c>
      <c r="B29" s="312" t="s">
        <v>144</v>
      </c>
      <c r="C29" s="221">
        <v>1</v>
      </c>
      <c r="D29" s="282">
        <v>1</v>
      </c>
      <c r="E29" s="222">
        <f>C29*Opleidingsgegevens!D38</f>
        <v>9</v>
      </c>
      <c r="F29" s="221">
        <v>1</v>
      </c>
      <c r="G29" s="282">
        <v>1</v>
      </c>
      <c r="H29" s="224">
        <f>F29*Opleidingsgegevens!D39</f>
        <v>9</v>
      </c>
      <c r="I29" s="221"/>
      <c r="J29" s="282"/>
      <c r="K29" s="222">
        <f>I29*Opleidingsgegevens!D40</f>
        <v>0</v>
      </c>
      <c r="L29" s="223"/>
      <c r="M29" s="282"/>
      <c r="N29" s="224">
        <f>L29*Opleidingsgegevens!D41</f>
        <v>0</v>
      </c>
      <c r="O29" s="128">
        <f t="shared" si="2"/>
        <v>18</v>
      </c>
      <c r="S29" s="135" t="s">
        <v>78</v>
      </c>
      <c r="T29" s="147" t="s">
        <v>119</v>
      </c>
      <c r="U29" s="221"/>
      <c r="V29" s="236">
        <f>U29*Opleidingsgegevens!D$38</f>
        <v>0</v>
      </c>
      <c r="W29" s="221"/>
      <c r="X29" s="250">
        <f>W29*Opleidingsgegevens!D$39</f>
        <v>0</v>
      </c>
      <c r="Y29" s="221"/>
      <c r="Z29" s="236">
        <f>Y29*Opleidingsgegevens!D$40</f>
        <v>0</v>
      </c>
      <c r="AA29" s="249"/>
      <c r="AB29" s="250">
        <f>AA29*Opleidingsgegevens!D$41</f>
        <v>0</v>
      </c>
      <c r="AC29" s="128">
        <f t="shared" si="1"/>
        <v>0</v>
      </c>
      <c r="AE29" s="29"/>
    </row>
    <row r="30" spans="1:31" s="26" customFormat="1" ht="15.6" thickTop="1" thickBot="1" x14ac:dyDescent="0.35">
      <c r="A30" s="136"/>
      <c r="B30" s="91" t="s">
        <v>80</v>
      </c>
      <c r="C30" s="112">
        <f t="shared" ref="C30:O30" si="3">SUM(C6:C29)</f>
        <v>27</v>
      </c>
      <c r="D30" s="274">
        <f t="shared" si="3"/>
        <v>29</v>
      </c>
      <c r="E30" s="114">
        <f t="shared" si="3"/>
        <v>243</v>
      </c>
      <c r="F30" s="129">
        <f t="shared" si="3"/>
        <v>26.5</v>
      </c>
      <c r="G30" s="274">
        <f t="shared" si="3"/>
        <v>29</v>
      </c>
      <c r="H30" s="130">
        <f t="shared" si="3"/>
        <v>238.5</v>
      </c>
      <c r="I30" s="112">
        <f t="shared" si="3"/>
        <v>40</v>
      </c>
      <c r="J30" s="274">
        <f t="shared" si="3"/>
        <v>25</v>
      </c>
      <c r="K30" s="114">
        <f t="shared" si="3"/>
        <v>400</v>
      </c>
      <c r="L30" s="129">
        <f t="shared" si="3"/>
        <v>40</v>
      </c>
      <c r="M30" s="274">
        <f t="shared" si="3"/>
        <v>15</v>
      </c>
      <c r="N30" s="130">
        <f t="shared" si="3"/>
        <v>200</v>
      </c>
      <c r="O30" s="92">
        <f t="shared" si="3"/>
        <v>1081.5</v>
      </c>
      <c r="S30" s="136"/>
      <c r="T30" s="91" t="s">
        <v>80</v>
      </c>
      <c r="U30" s="112">
        <f t="shared" ref="U30:AC30" si="4">SUM(U6:U29)</f>
        <v>0</v>
      </c>
      <c r="V30" s="114">
        <f t="shared" si="4"/>
        <v>0</v>
      </c>
      <c r="W30" s="129">
        <f t="shared" si="4"/>
        <v>0</v>
      </c>
      <c r="X30" s="130">
        <f t="shared" si="4"/>
        <v>0</v>
      </c>
      <c r="Y30" s="112">
        <f t="shared" si="4"/>
        <v>0</v>
      </c>
      <c r="Z30" s="114">
        <f t="shared" si="4"/>
        <v>0</v>
      </c>
      <c r="AA30" s="129">
        <f t="shared" si="4"/>
        <v>0</v>
      </c>
      <c r="AB30" s="130">
        <f t="shared" si="4"/>
        <v>0</v>
      </c>
      <c r="AC30" s="92">
        <f t="shared" si="4"/>
        <v>0</v>
      </c>
    </row>
    <row r="31" spans="1:31" s="71" customFormat="1" x14ac:dyDescent="0.3">
      <c r="A31" s="137"/>
      <c r="B31" s="93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S31" s="137"/>
      <c r="T31" s="93"/>
      <c r="U31" s="94"/>
      <c r="V31" s="94"/>
      <c r="W31" s="94"/>
      <c r="X31" s="94"/>
      <c r="Y31" s="94"/>
      <c r="Z31" s="94"/>
      <c r="AA31" s="94"/>
      <c r="AB31" s="94"/>
      <c r="AC31" s="94"/>
    </row>
    <row r="32" spans="1:31" ht="15" thickBot="1" x14ac:dyDescent="0.35">
      <c r="A32" s="138"/>
      <c r="B32" s="96"/>
      <c r="C32" s="117"/>
      <c r="D32" s="117"/>
      <c r="E32" s="76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S32" s="138"/>
      <c r="T32" s="96"/>
      <c r="U32" s="117"/>
      <c r="V32" s="76"/>
      <c r="W32" s="117"/>
      <c r="X32" s="117"/>
      <c r="Y32" s="117"/>
      <c r="Z32" s="117"/>
      <c r="AA32" s="117"/>
      <c r="AB32" s="117"/>
      <c r="AC32" s="117"/>
    </row>
    <row r="33" spans="1:29" ht="28.2" thickBot="1" x14ac:dyDescent="0.35">
      <c r="A33" s="117"/>
      <c r="B33" s="151" t="s">
        <v>81</v>
      </c>
      <c r="C33" s="459" t="s">
        <v>82</v>
      </c>
      <c r="D33" s="460"/>
      <c r="E33" s="461"/>
      <c r="F33" s="462" t="s">
        <v>82</v>
      </c>
      <c r="G33" s="460"/>
      <c r="H33" s="463"/>
      <c r="I33" s="459" t="s">
        <v>82</v>
      </c>
      <c r="J33" s="460"/>
      <c r="K33" s="461"/>
      <c r="L33" s="462" t="s">
        <v>82</v>
      </c>
      <c r="M33" s="460"/>
      <c r="N33" s="463"/>
      <c r="O33" s="145" t="s">
        <v>145</v>
      </c>
      <c r="S33" s="117"/>
      <c r="T33" s="151" t="s">
        <v>81</v>
      </c>
      <c r="U33" s="459" t="s">
        <v>82</v>
      </c>
      <c r="V33" s="461"/>
      <c r="W33" s="462" t="s">
        <v>82</v>
      </c>
      <c r="X33" s="463"/>
      <c r="Y33" s="459" t="s">
        <v>82</v>
      </c>
      <c r="Z33" s="461"/>
      <c r="AA33" s="462" t="s">
        <v>82</v>
      </c>
      <c r="AB33" s="463"/>
      <c r="AC33" s="145" t="s">
        <v>145</v>
      </c>
    </row>
    <row r="34" spans="1:29" x14ac:dyDescent="0.3">
      <c r="A34" s="117"/>
      <c r="B34" s="120" t="s">
        <v>146</v>
      </c>
      <c r="C34" s="434"/>
      <c r="D34" s="435"/>
      <c r="E34" s="436"/>
      <c r="F34" s="442"/>
      <c r="G34" s="435"/>
      <c r="H34" s="443"/>
      <c r="I34" s="434"/>
      <c r="J34" s="435"/>
      <c r="K34" s="436"/>
      <c r="L34" s="442" t="s">
        <v>147</v>
      </c>
      <c r="M34" s="435"/>
      <c r="N34" s="443"/>
      <c r="O34" s="131">
        <f>SUM(C34:N34)</f>
        <v>0</v>
      </c>
      <c r="S34" s="117"/>
      <c r="T34" s="120" t="s">
        <v>148</v>
      </c>
      <c r="U34" s="434"/>
      <c r="V34" s="436"/>
      <c r="W34" s="442"/>
      <c r="X34" s="443"/>
      <c r="Y34" s="434"/>
      <c r="Z34" s="436"/>
      <c r="AA34" s="442"/>
      <c r="AB34" s="443"/>
      <c r="AC34" s="131">
        <f>SUM(U34:AB34)</f>
        <v>0</v>
      </c>
    </row>
    <row r="35" spans="1:29" x14ac:dyDescent="0.3">
      <c r="A35" s="117"/>
      <c r="B35" s="482" t="s">
        <v>149</v>
      </c>
      <c r="C35" s="468">
        <v>24</v>
      </c>
      <c r="D35" s="399"/>
      <c r="E35" s="399"/>
      <c r="F35" s="399"/>
      <c r="G35" s="399"/>
      <c r="H35" s="399"/>
      <c r="I35" s="399"/>
      <c r="J35" s="399"/>
      <c r="K35" s="399"/>
      <c r="L35" s="399"/>
      <c r="M35" s="399"/>
      <c r="N35" s="469"/>
      <c r="O35" s="132">
        <f>SUM(C35:N35)</f>
        <v>24</v>
      </c>
      <c r="S35" s="117"/>
      <c r="T35" s="150" t="s">
        <v>150</v>
      </c>
      <c r="U35" s="398"/>
      <c r="V35" s="400"/>
      <c r="W35" s="404"/>
      <c r="X35" s="405"/>
      <c r="Y35" s="398"/>
      <c r="Z35" s="400"/>
      <c r="AA35" s="404"/>
      <c r="AB35" s="405"/>
      <c r="AC35" s="132">
        <f>SUM(U35:AB35)</f>
        <v>0</v>
      </c>
    </row>
    <row r="36" spans="1:29" x14ac:dyDescent="0.3">
      <c r="A36" s="117"/>
      <c r="B36" s="121"/>
      <c r="C36" s="398"/>
      <c r="D36" s="399"/>
      <c r="E36" s="400"/>
      <c r="F36" s="404"/>
      <c r="G36" s="399"/>
      <c r="H36" s="405"/>
      <c r="I36" s="398"/>
      <c r="J36" s="399"/>
      <c r="K36" s="400"/>
      <c r="L36" s="404"/>
      <c r="M36" s="399"/>
      <c r="N36" s="405"/>
      <c r="O36" s="132">
        <f>SUM(C36:N36)</f>
        <v>0</v>
      </c>
      <c r="S36" s="117"/>
      <c r="T36" s="121"/>
      <c r="U36" s="398"/>
      <c r="V36" s="400"/>
      <c r="W36" s="404"/>
      <c r="X36" s="405"/>
      <c r="Y36" s="398"/>
      <c r="Z36" s="400"/>
      <c r="AA36" s="404"/>
      <c r="AB36" s="405"/>
      <c r="AC36" s="132">
        <f>SUM(U36:AB36)</f>
        <v>0</v>
      </c>
    </row>
    <row r="37" spans="1:29" ht="15" thickBot="1" x14ac:dyDescent="0.35">
      <c r="A37" s="117"/>
      <c r="B37" s="149"/>
      <c r="C37" s="426"/>
      <c r="D37" s="427"/>
      <c r="E37" s="428"/>
      <c r="F37" s="429"/>
      <c r="G37" s="427"/>
      <c r="H37" s="430"/>
      <c r="I37" s="426"/>
      <c r="J37" s="427"/>
      <c r="K37" s="428"/>
      <c r="L37" s="429"/>
      <c r="M37" s="427"/>
      <c r="N37" s="430"/>
      <c r="O37" s="133">
        <f>SUM(C37:N37)</f>
        <v>0</v>
      </c>
      <c r="S37" s="117"/>
      <c r="T37" s="149"/>
      <c r="U37" s="426"/>
      <c r="V37" s="428"/>
      <c r="W37" s="429"/>
      <c r="X37" s="430"/>
      <c r="Y37" s="426"/>
      <c r="Z37" s="428"/>
      <c r="AA37" s="429"/>
      <c r="AB37" s="430"/>
      <c r="AC37" s="133">
        <f>SUM(U37:AB37)</f>
        <v>0</v>
      </c>
    </row>
    <row r="38" spans="1:29" ht="15" thickBot="1" x14ac:dyDescent="0.35">
      <c r="A38" s="117"/>
      <c r="B38" s="148" t="s">
        <v>86</v>
      </c>
      <c r="C38" s="416">
        <f>SUM(C34:E37)</f>
        <v>24</v>
      </c>
      <c r="D38" s="417"/>
      <c r="E38" s="418"/>
      <c r="F38" s="419">
        <f>SUM(F34:H37)</f>
        <v>0</v>
      </c>
      <c r="G38" s="417"/>
      <c r="H38" s="420"/>
      <c r="I38" s="416">
        <f>SUM(I34:K37)</f>
        <v>0</v>
      </c>
      <c r="J38" s="417"/>
      <c r="K38" s="418"/>
      <c r="L38" s="419">
        <f>SUM(L34:N37)</f>
        <v>0</v>
      </c>
      <c r="M38" s="417"/>
      <c r="N38" s="420"/>
      <c r="O38" s="141">
        <f>SUM(O34:O37)</f>
        <v>24</v>
      </c>
      <c r="S38" s="117"/>
      <c r="T38" s="148" t="s">
        <v>86</v>
      </c>
      <c r="U38" s="416">
        <f>SUM(U34:V37)</f>
        <v>0</v>
      </c>
      <c r="V38" s="418"/>
      <c r="W38" s="419">
        <f>SUM(W34:X37)</f>
        <v>0</v>
      </c>
      <c r="X38" s="420"/>
      <c r="Y38" s="416">
        <f>SUM(Y34:Z37)</f>
        <v>0</v>
      </c>
      <c r="Z38" s="418"/>
      <c r="AA38" s="419">
        <f>SUM(AA34:AB37)</f>
        <v>0</v>
      </c>
      <c r="AB38" s="420"/>
      <c r="AC38" s="141">
        <f>SUM(AC34:AC37)</f>
        <v>0</v>
      </c>
    </row>
    <row r="39" spans="1:29" s="68" customFormat="1" ht="15" thickBot="1" x14ac:dyDescent="0.35">
      <c r="A39" s="139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39"/>
    </row>
    <row r="40" spans="1:29" ht="15" thickBot="1" x14ac:dyDescent="0.35">
      <c r="A40" s="117"/>
      <c r="B40" s="157" t="s">
        <v>87</v>
      </c>
      <c r="C40" s="389" t="s">
        <v>17</v>
      </c>
      <c r="D40" s="374"/>
      <c r="E40" s="390"/>
      <c r="F40" s="373" t="s">
        <v>19</v>
      </c>
      <c r="G40" s="374"/>
      <c r="H40" s="375"/>
      <c r="I40" s="389" t="s">
        <v>19</v>
      </c>
      <c r="J40" s="374"/>
      <c r="K40" s="390"/>
      <c r="L40" s="373" t="s">
        <v>21</v>
      </c>
      <c r="M40" s="374"/>
      <c r="N40" s="375"/>
      <c r="O40" s="146" t="s">
        <v>88</v>
      </c>
      <c r="T40" s="162" t="s">
        <v>87</v>
      </c>
      <c r="U40" s="421" t="s">
        <v>17</v>
      </c>
      <c r="V40" s="423"/>
      <c r="W40" s="424" t="s">
        <v>19</v>
      </c>
      <c r="X40" s="425"/>
      <c r="Y40" s="421" t="s">
        <v>19</v>
      </c>
      <c r="Z40" s="423"/>
      <c r="AA40" s="424" t="s">
        <v>21</v>
      </c>
      <c r="AB40" s="425"/>
      <c r="AC40" s="146" t="s">
        <v>88</v>
      </c>
    </row>
    <row r="41" spans="1:29" x14ac:dyDescent="0.3">
      <c r="A41" s="117"/>
      <c r="B41" s="158" t="s">
        <v>89</v>
      </c>
      <c r="C41" s="371">
        <f>SUM(E6:E24,E26:E29,C34:E37)</f>
        <v>267</v>
      </c>
      <c r="D41" s="369"/>
      <c r="E41" s="372"/>
      <c r="F41" s="368">
        <f>SUM(H6:H24,H26:H29,F34:H37)</f>
        <v>238.5</v>
      </c>
      <c r="G41" s="369"/>
      <c r="H41" s="370"/>
      <c r="I41" s="371">
        <f>SUM(K6:K24,K26:K29,I34:K37)</f>
        <v>0</v>
      </c>
      <c r="J41" s="369"/>
      <c r="K41" s="372"/>
      <c r="L41" s="368">
        <f>SUM(N6:N24,N26:N29,L34:N37)</f>
        <v>0</v>
      </c>
      <c r="M41" s="369"/>
      <c r="N41" s="370"/>
      <c r="O41" s="159">
        <f>SUM(C41:N41)</f>
        <v>505.5</v>
      </c>
      <c r="T41" s="163" t="s">
        <v>89</v>
      </c>
      <c r="U41" s="371">
        <f>SUM(V6:V24,V26:V29,U34:V37)</f>
        <v>0</v>
      </c>
      <c r="V41" s="372"/>
      <c r="W41" s="368">
        <f>SUM(X6:X24,X26:X29,W34:X37)</f>
        <v>0</v>
      </c>
      <c r="X41" s="370"/>
      <c r="Y41" s="371">
        <f>SUM(Z6:Z24,Z26:Z29,Y34:Z37)</f>
        <v>0</v>
      </c>
      <c r="Z41" s="372"/>
      <c r="AA41" s="368">
        <f>SUM(AB6:AB24,AB26:AB29,AA34:AB37)</f>
        <v>0</v>
      </c>
      <c r="AB41" s="370"/>
      <c r="AC41" s="159">
        <f>SUM(U41:AB41)</f>
        <v>0</v>
      </c>
    </row>
    <row r="42" spans="1:29" x14ac:dyDescent="0.3">
      <c r="A42" s="117"/>
      <c r="B42" s="160" t="s">
        <v>90</v>
      </c>
      <c r="C42" s="366">
        <f>E25</f>
        <v>0</v>
      </c>
      <c r="D42" s="364"/>
      <c r="E42" s="367"/>
      <c r="F42" s="363">
        <f>H25</f>
        <v>0</v>
      </c>
      <c r="G42" s="364"/>
      <c r="H42" s="365"/>
      <c r="I42" s="366">
        <f>K25</f>
        <v>400</v>
      </c>
      <c r="J42" s="364"/>
      <c r="K42" s="367"/>
      <c r="L42" s="363">
        <f>N25</f>
        <v>200</v>
      </c>
      <c r="M42" s="364"/>
      <c r="N42" s="365"/>
      <c r="O42" s="155">
        <f>SUM(C42:N42)</f>
        <v>600</v>
      </c>
      <c r="T42" s="153" t="s">
        <v>90</v>
      </c>
      <c r="U42" s="366">
        <f>V25</f>
        <v>0</v>
      </c>
      <c r="V42" s="367"/>
      <c r="W42" s="363">
        <f>X25</f>
        <v>0</v>
      </c>
      <c r="X42" s="365"/>
      <c r="Y42" s="366">
        <f>Z25</f>
        <v>0</v>
      </c>
      <c r="Z42" s="367"/>
      <c r="AA42" s="363">
        <f>AB25</f>
        <v>0</v>
      </c>
      <c r="AB42" s="365"/>
      <c r="AC42" s="155">
        <f>SUM(U42:AB42)</f>
        <v>0</v>
      </c>
    </row>
    <row r="43" spans="1:29" x14ac:dyDescent="0.3">
      <c r="A43" s="117"/>
      <c r="B43" s="160" t="s">
        <v>91</v>
      </c>
      <c r="C43" s="366">
        <f>SUM(C41:E42)</f>
        <v>267</v>
      </c>
      <c r="D43" s="364"/>
      <c r="E43" s="367"/>
      <c r="F43" s="363">
        <f>SUM(F41:H42)</f>
        <v>238.5</v>
      </c>
      <c r="G43" s="364"/>
      <c r="H43" s="365"/>
      <c r="I43" s="366">
        <f>SUM(I41:K42)</f>
        <v>400</v>
      </c>
      <c r="J43" s="364"/>
      <c r="K43" s="367"/>
      <c r="L43" s="363">
        <f>SUM(L41:N42)</f>
        <v>200</v>
      </c>
      <c r="M43" s="364"/>
      <c r="N43" s="365"/>
      <c r="O43" s="155">
        <f>SUM(C43:N43)</f>
        <v>1105.5</v>
      </c>
      <c r="T43" s="153" t="s">
        <v>91</v>
      </c>
      <c r="U43" s="366">
        <f>SUM(U41:V42)</f>
        <v>0</v>
      </c>
      <c r="V43" s="367"/>
      <c r="W43" s="363">
        <f>SUM(W41:X42)</f>
        <v>0</v>
      </c>
      <c r="X43" s="365"/>
      <c r="Y43" s="366">
        <f>SUM(Y41:Z42)</f>
        <v>0</v>
      </c>
      <c r="Z43" s="367"/>
      <c r="AA43" s="363">
        <f>SUM(AA41:AB42)</f>
        <v>0</v>
      </c>
      <c r="AB43" s="365"/>
      <c r="AC43" s="155">
        <f>SUM(U43:AB43)</f>
        <v>0</v>
      </c>
    </row>
    <row r="44" spans="1:29" ht="15" thickBot="1" x14ac:dyDescent="0.35">
      <c r="A44" s="117"/>
      <c r="B44" s="161" t="s">
        <v>92</v>
      </c>
      <c r="C44" s="361">
        <f>((1600-O43)*C41)/O41</f>
        <v>261.1899109792285</v>
      </c>
      <c r="D44" s="359"/>
      <c r="E44" s="362"/>
      <c r="F44" s="358">
        <f>((1600-O43)*F41)/O41</f>
        <v>233.3100890207715</v>
      </c>
      <c r="G44" s="359"/>
      <c r="H44" s="360"/>
      <c r="I44" s="361">
        <f>((1600-O43)*I41)/O41</f>
        <v>0</v>
      </c>
      <c r="J44" s="359"/>
      <c r="K44" s="362"/>
      <c r="L44" s="358">
        <f>((1600-O43)*L41)/O41</f>
        <v>0</v>
      </c>
      <c r="M44" s="359"/>
      <c r="N44" s="360"/>
      <c r="O44" s="156">
        <f>(1600-O43)</f>
        <v>494.5</v>
      </c>
      <c r="T44" s="154" t="s">
        <v>92</v>
      </c>
      <c r="U44" s="437" t="e">
        <f>((1600-AC43)*U41)/AC41</f>
        <v>#DIV/0!</v>
      </c>
      <c r="V44" s="439"/>
      <c r="W44" s="440" t="e">
        <f>((1600-AC43)*W41)/AC41</f>
        <v>#DIV/0!</v>
      </c>
      <c r="X44" s="441"/>
      <c r="Y44" s="437" t="e">
        <f>((1600-AC43)*Y41)/AC41</f>
        <v>#DIV/0!</v>
      </c>
      <c r="Z44" s="439"/>
      <c r="AA44" s="440" t="e">
        <f>((1600-AC43)*AA41)/AC41</f>
        <v>#DIV/0!</v>
      </c>
      <c r="AB44" s="441"/>
      <c r="AC44" s="156">
        <f>(1600-AC43)</f>
        <v>1600</v>
      </c>
    </row>
    <row r="45" spans="1:29" s="68" customFormat="1" x14ac:dyDescent="0.3">
      <c r="B45" s="69"/>
      <c r="E45" s="67"/>
    </row>
    <row r="50" spans="8:11" x14ac:dyDescent="0.3">
      <c r="H50" s="28"/>
      <c r="K50" s="28"/>
    </row>
  </sheetData>
  <sheetProtection deleteRows="0"/>
  <mergeCells count="115">
    <mergeCell ref="U44:V44"/>
    <mergeCell ref="W44:X44"/>
    <mergeCell ref="Y44:Z44"/>
    <mergeCell ref="AA44:AB44"/>
    <mergeCell ref="U42:V42"/>
    <mergeCell ref="W42:X42"/>
    <mergeCell ref="Y42:Z42"/>
    <mergeCell ref="AA42:AB42"/>
    <mergeCell ref="U43:V43"/>
    <mergeCell ref="W43:X43"/>
    <mergeCell ref="Y43:Z43"/>
    <mergeCell ref="AA43:AB43"/>
    <mergeCell ref="U40:V40"/>
    <mergeCell ref="W40:X40"/>
    <mergeCell ref="Y40:Z40"/>
    <mergeCell ref="AA40:AB40"/>
    <mergeCell ref="U41:V41"/>
    <mergeCell ref="W41:X41"/>
    <mergeCell ref="Y41:Z41"/>
    <mergeCell ref="AA41:AB41"/>
    <mergeCell ref="U37:V37"/>
    <mergeCell ref="W37:X37"/>
    <mergeCell ref="Y37:Z37"/>
    <mergeCell ref="AA37:AB37"/>
    <mergeCell ref="U38:V38"/>
    <mergeCell ref="W38:X38"/>
    <mergeCell ref="Y38:Z38"/>
    <mergeCell ref="AA38:AB38"/>
    <mergeCell ref="U35:V35"/>
    <mergeCell ref="W35:X35"/>
    <mergeCell ref="Y35:Z35"/>
    <mergeCell ref="AA35:AB35"/>
    <mergeCell ref="U36:V36"/>
    <mergeCell ref="W36:X36"/>
    <mergeCell ref="Y36:Z36"/>
    <mergeCell ref="AA36:AB36"/>
    <mergeCell ref="Y33:Z33"/>
    <mergeCell ref="AA33:AB33"/>
    <mergeCell ref="U34:V34"/>
    <mergeCell ref="W34:X34"/>
    <mergeCell ref="Y34:Z34"/>
    <mergeCell ref="AA34:AB34"/>
    <mergeCell ref="S6:S20"/>
    <mergeCell ref="S21:S25"/>
    <mergeCell ref="S26:S28"/>
    <mergeCell ref="U33:V33"/>
    <mergeCell ref="W33:X33"/>
    <mergeCell ref="S1:S5"/>
    <mergeCell ref="T1:T4"/>
    <mergeCell ref="U1:V1"/>
    <mergeCell ref="W1:AB1"/>
    <mergeCell ref="U2:V2"/>
    <mergeCell ref="W2:AB2"/>
    <mergeCell ref="U3:V3"/>
    <mergeCell ref="W3:AB3"/>
    <mergeCell ref="U4:V4"/>
    <mergeCell ref="W4:X4"/>
    <mergeCell ref="Y4:Z4"/>
    <mergeCell ref="AA4:AB4"/>
    <mergeCell ref="B1:B4"/>
    <mergeCell ref="C1:E1"/>
    <mergeCell ref="F1:N1"/>
    <mergeCell ref="C4:E4"/>
    <mergeCell ref="F4:H4"/>
    <mergeCell ref="I4:K4"/>
    <mergeCell ref="L4:N4"/>
    <mergeCell ref="C2:E2"/>
    <mergeCell ref="F2:N2"/>
    <mergeCell ref="C3:E3"/>
    <mergeCell ref="F3:N3"/>
    <mergeCell ref="F33:H33"/>
    <mergeCell ref="I33:K33"/>
    <mergeCell ref="A6:A20"/>
    <mergeCell ref="A21:A25"/>
    <mergeCell ref="C34:E34"/>
    <mergeCell ref="F34:H34"/>
    <mergeCell ref="I34:K34"/>
    <mergeCell ref="L33:N33"/>
    <mergeCell ref="C35:N35"/>
    <mergeCell ref="C44:E44"/>
    <mergeCell ref="F44:H44"/>
    <mergeCell ref="I44:K44"/>
    <mergeCell ref="L44:N44"/>
    <mergeCell ref="C41:E41"/>
    <mergeCell ref="F41:H41"/>
    <mergeCell ref="I41:K41"/>
    <mergeCell ref="L41:N41"/>
    <mergeCell ref="C42:E42"/>
    <mergeCell ref="F42:H42"/>
    <mergeCell ref="I42:K42"/>
    <mergeCell ref="L42:N42"/>
    <mergeCell ref="A1:A5"/>
    <mergeCell ref="C43:E43"/>
    <mergeCell ref="F43:H43"/>
    <mergeCell ref="I43:K43"/>
    <mergeCell ref="L43:N43"/>
    <mergeCell ref="C38:E38"/>
    <mergeCell ref="F38:H38"/>
    <mergeCell ref="I38:K38"/>
    <mergeCell ref="L38:N38"/>
    <mergeCell ref="C40:E40"/>
    <mergeCell ref="F40:H40"/>
    <mergeCell ref="I40:K40"/>
    <mergeCell ref="L40:N40"/>
    <mergeCell ref="C36:E36"/>
    <mergeCell ref="F36:H36"/>
    <mergeCell ref="I36:K36"/>
    <mergeCell ref="L34:N34"/>
    <mergeCell ref="L36:N36"/>
    <mergeCell ref="C37:E37"/>
    <mergeCell ref="F37:H37"/>
    <mergeCell ref="I37:K37"/>
    <mergeCell ref="L37:N37"/>
    <mergeCell ref="A26:A28"/>
    <mergeCell ref="C33:E3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84" orientation="portrait" r:id="rId1"/>
  <ignoredErrors>
    <ignoredError sqref="E24 E21:E23 H23 H21:H22 N21:S22 V21:V22 K23 N23:S23 V23 X23 Z23 AB23 E25 H25 V25 X25 N25:T25 AB25 H24 K25 N24:T24 Z21:AB21 Z25 Z24 V24 X21:X22 X24 K24 K21 Z22 AB22 AB24 K22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7"/>
  <sheetViews>
    <sheetView topLeftCell="C1" workbookViewId="0">
      <selection activeCell="F29" sqref="F29"/>
    </sheetView>
  </sheetViews>
  <sheetFormatPr defaultRowHeight="14.4" x14ac:dyDescent="0.3"/>
  <cols>
    <col min="1" max="1" width="20.6640625" style="31" customWidth="1"/>
    <col min="2" max="2" width="22.6640625" style="31" customWidth="1"/>
    <col min="3" max="3" width="6.6640625" style="31" customWidth="1"/>
    <col min="4" max="4" width="16.6640625" style="31" customWidth="1"/>
    <col min="5" max="5" width="22.6640625" style="31" customWidth="1"/>
    <col min="6" max="6" width="7.5546875" style="31" bestFit="1" customWidth="1"/>
    <col min="7" max="7" width="16.6640625" style="31" customWidth="1"/>
    <col min="8" max="8" width="22.6640625" style="31" customWidth="1"/>
    <col min="9" max="9" width="6.6640625" style="31" customWidth="1"/>
    <col min="10" max="10" width="16.6640625" style="31" customWidth="1"/>
    <col min="11" max="11" width="22.6640625" style="31" customWidth="1"/>
    <col min="12" max="12" width="6.6640625" style="31" customWidth="1"/>
    <col min="14" max="14" width="15" customWidth="1"/>
  </cols>
  <sheetData>
    <row r="1" spans="1:12" x14ac:dyDescent="0.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3">
      <c r="A2" s="34" t="s">
        <v>151</v>
      </c>
      <c r="B2" s="35" t="s">
        <v>152</v>
      </c>
      <c r="C2" s="54"/>
      <c r="D2" s="35" t="s">
        <v>10</v>
      </c>
      <c r="E2" s="35" t="s">
        <v>153</v>
      </c>
      <c r="F2" s="54"/>
      <c r="G2" s="35" t="s">
        <v>154</v>
      </c>
      <c r="H2" s="35" t="s">
        <v>155</v>
      </c>
      <c r="I2" s="33"/>
      <c r="J2" s="233" t="s">
        <v>156</v>
      </c>
      <c r="K2" s="33"/>
      <c r="L2" s="33"/>
    </row>
    <row r="3" spans="1:12" x14ac:dyDescent="0.3">
      <c r="A3" s="36" t="s">
        <v>157</v>
      </c>
      <c r="B3" s="37" t="s">
        <v>9</v>
      </c>
      <c r="C3" s="54"/>
      <c r="D3" s="37" t="s">
        <v>158</v>
      </c>
      <c r="E3" s="37">
        <v>5</v>
      </c>
      <c r="F3" s="72"/>
      <c r="G3" s="37">
        <v>0</v>
      </c>
      <c r="H3" s="73" t="s">
        <v>159</v>
      </c>
      <c r="I3" s="33"/>
      <c r="J3" s="234" t="s">
        <v>160</v>
      </c>
      <c r="K3" s="33"/>
      <c r="L3" s="33"/>
    </row>
    <row r="4" spans="1:12" x14ac:dyDescent="0.3">
      <c r="A4" s="36">
        <v>2</v>
      </c>
      <c r="B4" s="37" t="s">
        <v>161</v>
      </c>
      <c r="C4" s="54"/>
      <c r="D4" s="37" t="s">
        <v>162</v>
      </c>
      <c r="E4" s="37">
        <v>6</v>
      </c>
      <c r="F4" s="72"/>
      <c r="G4" s="37">
        <v>1</v>
      </c>
      <c r="H4" s="73" t="s">
        <v>163</v>
      </c>
      <c r="I4" s="33"/>
      <c r="J4" s="234" t="s">
        <v>52</v>
      </c>
      <c r="K4" s="33"/>
      <c r="L4" s="33"/>
    </row>
    <row r="5" spans="1:12" x14ac:dyDescent="0.3">
      <c r="A5" s="38">
        <v>3</v>
      </c>
      <c r="B5" s="33"/>
      <c r="C5" s="33"/>
      <c r="D5" s="37" t="s">
        <v>164</v>
      </c>
      <c r="E5" s="37">
        <v>7</v>
      </c>
      <c r="F5" s="72"/>
      <c r="G5" s="37">
        <v>2</v>
      </c>
      <c r="H5" s="73" t="s">
        <v>5</v>
      </c>
      <c r="I5" s="33"/>
      <c r="J5" s="234" t="s">
        <v>165</v>
      </c>
      <c r="K5" s="33"/>
      <c r="L5" s="33"/>
    </row>
    <row r="6" spans="1:12" x14ac:dyDescent="0.3">
      <c r="A6" s="38">
        <v>4</v>
      </c>
      <c r="B6" s="33"/>
      <c r="C6" s="33"/>
      <c r="D6" s="33"/>
      <c r="E6" s="37">
        <v>8</v>
      </c>
      <c r="F6" s="33"/>
      <c r="G6" s="37">
        <v>3</v>
      </c>
      <c r="H6" s="73" t="s">
        <v>166</v>
      </c>
      <c r="I6" s="33"/>
      <c r="J6" s="234" t="s">
        <v>167</v>
      </c>
      <c r="K6" s="33"/>
      <c r="L6" s="33"/>
    </row>
    <row r="7" spans="1:12" x14ac:dyDescent="0.3">
      <c r="A7" s="33"/>
      <c r="B7" s="33"/>
      <c r="C7" s="33"/>
      <c r="D7" s="33"/>
      <c r="E7" s="37">
        <v>9</v>
      </c>
      <c r="F7" s="33"/>
      <c r="G7" s="37">
        <v>4</v>
      </c>
      <c r="H7" s="33"/>
      <c r="I7" s="33"/>
      <c r="J7" s="33"/>
      <c r="K7" s="33"/>
      <c r="L7" s="33"/>
    </row>
    <row r="8" spans="1:12" x14ac:dyDescent="0.3">
      <c r="A8" s="33"/>
      <c r="B8" s="33"/>
      <c r="C8" s="33"/>
      <c r="D8" s="33"/>
      <c r="E8" s="37">
        <v>10</v>
      </c>
      <c r="F8" s="33"/>
      <c r="G8" s="37">
        <v>5</v>
      </c>
      <c r="H8" s="33"/>
      <c r="I8" s="33"/>
      <c r="J8" s="33"/>
      <c r="K8" s="33"/>
      <c r="L8" s="33"/>
    </row>
    <row r="9" spans="1:12" x14ac:dyDescent="0.3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5" thickBot="1" x14ac:dyDescent="0.3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x14ac:dyDescent="0.3">
      <c r="A11" s="39" t="s">
        <v>157</v>
      </c>
      <c r="B11" s="40"/>
      <c r="C11" s="40"/>
      <c r="D11" s="39" t="s">
        <v>168</v>
      </c>
      <c r="E11" s="39"/>
      <c r="F11" s="39"/>
      <c r="G11" s="39" t="s">
        <v>169</v>
      </c>
      <c r="H11" s="39"/>
      <c r="I11" s="39"/>
      <c r="J11" s="39" t="s">
        <v>170</v>
      </c>
      <c r="K11" s="40"/>
      <c r="L11" s="33"/>
    </row>
    <row r="12" spans="1:12" x14ac:dyDescent="0.3">
      <c r="A12" s="41" t="s">
        <v>171</v>
      </c>
      <c r="B12" s="42" t="str">
        <f>IF(Studieduur="1 jaar","","voldoet niet")</f>
        <v>voldoet niet</v>
      </c>
      <c r="C12" s="42"/>
      <c r="D12" s="42" t="s">
        <v>171</v>
      </c>
      <c r="E12" s="42" t="str">
        <f>IF(OR(Studieduur="1 jaar", Studieduur="2 jaar"),"","voldoet niet")</f>
        <v>voldoet niet</v>
      </c>
      <c r="F12" s="42"/>
      <c r="G12" s="42" t="s">
        <v>171</v>
      </c>
      <c r="H12" s="42" t="str">
        <f>IF(OR(Studieduur="2 jaar", Studieduur="3 jaar"),"","voldoet niet")</f>
        <v/>
      </c>
      <c r="I12" s="42"/>
      <c r="J12" s="42" t="s">
        <v>171</v>
      </c>
      <c r="K12" s="42" t="str">
        <f>IF(OR(Studieduur="3 jaar", Studieduur="4 jaar"),"","voldoet niet")</f>
        <v/>
      </c>
      <c r="L12" s="33"/>
    </row>
    <row r="13" spans="1:12" x14ac:dyDescent="0.3">
      <c r="A13" s="41" t="s">
        <v>172</v>
      </c>
      <c r="B13" s="42" t="e">
        <f>IF(begeleid1&gt;=600,"","voldoet niet aan de norm")</f>
        <v>#REF!</v>
      </c>
      <c r="C13" s="42">
        <v>600</v>
      </c>
      <c r="D13" s="42"/>
      <c r="E13" s="42"/>
      <c r="F13" s="42"/>
      <c r="G13" s="42"/>
      <c r="H13" s="42"/>
      <c r="I13" s="42"/>
      <c r="J13" s="42"/>
      <c r="K13" s="42"/>
      <c r="L13" s="33"/>
    </row>
    <row r="14" spans="1:12" x14ac:dyDescent="0.3">
      <c r="A14" s="41" t="s">
        <v>173</v>
      </c>
      <c r="B14" s="42" t="e">
        <f>IF(Ond_tot&gt;=1000,"","voldoet niet aan de norm")</f>
        <v>#REF!</v>
      </c>
      <c r="C14" s="42">
        <v>1000</v>
      </c>
      <c r="D14" s="42"/>
      <c r="E14" s="42"/>
      <c r="F14" s="42"/>
      <c r="G14" s="42"/>
      <c r="H14" s="42"/>
      <c r="I14" s="42"/>
      <c r="J14" s="42"/>
      <c r="K14" s="42"/>
      <c r="L14" s="33"/>
    </row>
    <row r="15" spans="1:12" x14ac:dyDescent="0.3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33"/>
    </row>
    <row r="16" spans="1:12" ht="15" thickBot="1" x14ac:dyDescent="0.3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33"/>
    </row>
    <row r="17" spans="1:12" ht="15" thickBot="1" x14ac:dyDescent="0.3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spans="1:12" x14ac:dyDescent="0.3">
      <c r="A18" s="44" t="s">
        <v>174</v>
      </c>
      <c r="B18" s="45" t="s">
        <v>159</v>
      </c>
      <c r="C18" s="46"/>
      <c r="D18" s="44" t="s">
        <v>175</v>
      </c>
      <c r="E18" s="45" t="s">
        <v>163</v>
      </c>
      <c r="F18" s="46"/>
      <c r="G18" s="44" t="s">
        <v>176</v>
      </c>
      <c r="H18" s="45" t="s">
        <v>5</v>
      </c>
      <c r="I18" s="46"/>
      <c r="J18" s="44" t="s">
        <v>175</v>
      </c>
      <c r="K18" s="45" t="s">
        <v>166</v>
      </c>
      <c r="L18" s="47"/>
    </row>
    <row r="19" spans="1:12" x14ac:dyDescent="0.3">
      <c r="A19" s="48" t="s">
        <v>177</v>
      </c>
      <c r="B19" s="49"/>
      <c r="C19" s="50">
        <v>700</v>
      </c>
      <c r="D19" s="48" t="s">
        <v>177</v>
      </c>
      <c r="E19" s="49"/>
      <c r="F19" s="50">
        <v>700</v>
      </c>
      <c r="G19" s="48" t="s">
        <v>177</v>
      </c>
      <c r="H19" s="49"/>
      <c r="I19" s="50">
        <v>700</v>
      </c>
      <c r="J19" s="48" t="s">
        <v>177</v>
      </c>
      <c r="K19" s="49"/>
      <c r="L19" s="50">
        <v>700</v>
      </c>
    </row>
    <row r="20" spans="1:12" x14ac:dyDescent="0.3">
      <c r="A20" s="48" t="s">
        <v>89</v>
      </c>
      <c r="B20" s="49"/>
      <c r="C20" s="50">
        <v>700</v>
      </c>
      <c r="D20" s="48"/>
      <c r="E20" s="49"/>
      <c r="F20" s="50">
        <v>1250</v>
      </c>
      <c r="G20" s="48"/>
      <c r="H20" s="49"/>
      <c r="I20" s="50">
        <v>1800</v>
      </c>
      <c r="J20" s="48"/>
      <c r="K20" s="49"/>
      <c r="L20" s="50">
        <v>2350</v>
      </c>
    </row>
    <row r="21" spans="1:12" x14ac:dyDescent="0.3">
      <c r="A21" s="48" t="s">
        <v>52</v>
      </c>
      <c r="B21" s="49"/>
      <c r="C21" s="50">
        <v>250</v>
      </c>
      <c r="D21" s="48" t="s">
        <v>52</v>
      </c>
      <c r="E21" s="49"/>
      <c r="F21" s="50">
        <v>450</v>
      </c>
      <c r="G21" s="48" t="s">
        <v>52</v>
      </c>
      <c r="H21" s="49"/>
      <c r="I21" s="50">
        <v>900</v>
      </c>
      <c r="J21" s="48" t="s">
        <v>52</v>
      </c>
      <c r="K21" s="49"/>
      <c r="L21" s="50">
        <v>1350</v>
      </c>
    </row>
    <row r="22" spans="1:12" ht="15" thickBot="1" x14ac:dyDescent="0.35">
      <c r="A22" s="51" t="s">
        <v>173</v>
      </c>
      <c r="B22" s="52"/>
      <c r="C22" s="53">
        <v>1000</v>
      </c>
      <c r="D22" s="51" t="s">
        <v>173</v>
      </c>
      <c r="E22" s="52"/>
      <c r="F22" s="53">
        <v>2000</v>
      </c>
      <c r="G22" s="51" t="s">
        <v>173</v>
      </c>
      <c r="H22" s="52"/>
      <c r="I22" s="53">
        <v>3000</v>
      </c>
      <c r="J22" s="51" t="s">
        <v>173</v>
      </c>
      <c r="K22" s="52"/>
      <c r="L22" s="53">
        <v>4000</v>
      </c>
    </row>
    <row r="23" spans="1:12" x14ac:dyDescent="0.3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</row>
    <row r="24" spans="1:12" x14ac:dyDescent="0.3">
      <c r="A24" s="55" t="s">
        <v>178</v>
      </c>
      <c r="B24" s="56">
        <f>IF(AND(leerweg="BOL",Studieduur="1 jaar"),1,"0")+IF(AND(leerweg="BOL",Studieduur="2 jaar"),2,"0")+IF(AND(leerweg="BOL",Studieduur="3 jaar"),3,"0")+IF(AND(leerweg="BOL",Studieduur="4 jaar"),4,"0")+IF(Niveau="Entree",4,0)</f>
        <v>3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</row>
    <row r="25" spans="1:12" x14ac:dyDescent="0.3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</row>
    <row r="26" spans="1:12" x14ac:dyDescent="0.3">
      <c r="A26" s="33" t="s">
        <v>161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x14ac:dyDescent="0.3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</row>
    <row r="28" spans="1:12" x14ac:dyDescent="0.3">
      <c r="A28" s="476" t="s">
        <v>179</v>
      </c>
      <c r="B28" s="477"/>
      <c r="C28" s="478"/>
      <c r="D28" s="479" t="s">
        <v>94</v>
      </c>
      <c r="E28" s="479"/>
      <c r="F28" s="479"/>
      <c r="G28" s="479" t="s">
        <v>121</v>
      </c>
      <c r="H28" s="479"/>
      <c r="I28" s="479"/>
      <c r="J28" s="479" t="s">
        <v>180</v>
      </c>
      <c r="K28" s="479"/>
      <c r="L28" s="479"/>
    </row>
    <row r="29" spans="1:12" x14ac:dyDescent="0.3">
      <c r="A29" s="49" t="s">
        <v>46</v>
      </c>
      <c r="B29" s="57">
        <f>SUM(Leerjaar1!O6:O24)</f>
        <v>766.5</v>
      </c>
      <c r="C29" s="60">
        <f>B29/B33*100</f>
        <v>81.111111111111114</v>
      </c>
      <c r="D29" s="49" t="s">
        <v>46</v>
      </c>
      <c r="E29" s="59">
        <f>SUM(Leerjaar2!O6:O24)</f>
        <v>408</v>
      </c>
      <c r="F29" s="49">
        <f>E29/E33*100</f>
        <v>32.406671961874508</v>
      </c>
      <c r="G29" s="49" t="s">
        <v>46</v>
      </c>
      <c r="H29" s="57">
        <f>SUM(Leerjaar3!O6:O24)</f>
        <v>418.5</v>
      </c>
      <c r="I29" s="49">
        <f>H29/H33*100</f>
        <v>38.696255201109572</v>
      </c>
      <c r="J29" s="49" t="s">
        <v>46</v>
      </c>
      <c r="K29" s="57" t="e">
        <f>SUM(#REF!)</f>
        <v>#REF!</v>
      </c>
      <c r="L29" s="49" t="e">
        <f>K29/K33*100</f>
        <v>#REF!</v>
      </c>
    </row>
    <row r="30" spans="1:12" x14ac:dyDescent="0.3">
      <c r="A30" s="49" t="s">
        <v>181</v>
      </c>
      <c r="B30" s="57">
        <f>SUM(Leerjaar1!O25)</f>
        <v>0</v>
      </c>
      <c r="C30" s="60">
        <f>B30/B33*100</f>
        <v>0</v>
      </c>
      <c r="D30" s="49" t="s">
        <v>181</v>
      </c>
      <c r="E30" s="59">
        <f>SUM(Leerjaar2!O25)</f>
        <v>800</v>
      </c>
      <c r="F30" s="49">
        <f>E30/E33*100</f>
        <v>63.542494042891185</v>
      </c>
      <c r="G30" s="49" t="s">
        <v>181</v>
      </c>
      <c r="H30" s="57">
        <f>SUM(Leerjaar3!O25)</f>
        <v>600</v>
      </c>
      <c r="I30" s="49">
        <f>H30/H33*100</f>
        <v>55.478502080443825</v>
      </c>
      <c r="J30" s="49" t="s">
        <v>181</v>
      </c>
      <c r="K30" s="57" t="e">
        <f>SUM(#REF!)</f>
        <v>#REF!</v>
      </c>
      <c r="L30" s="49" t="e">
        <f>K30/K33*100</f>
        <v>#REF!</v>
      </c>
    </row>
    <row r="31" spans="1:12" x14ac:dyDescent="0.3">
      <c r="A31" s="49" t="s">
        <v>74</v>
      </c>
      <c r="B31" s="57">
        <f>SUM(Leerjaar1!O26:O28)</f>
        <v>143.5</v>
      </c>
      <c r="C31" s="60">
        <f>B31/B33*100</f>
        <v>15.185185185185185</v>
      </c>
      <c r="D31" s="49" t="s">
        <v>74</v>
      </c>
      <c r="E31" s="59">
        <f>SUM(Leerjaar2!O26:O28)</f>
        <v>34</v>
      </c>
      <c r="F31" s="49">
        <f>E31/E33*100</f>
        <v>2.7005559968228754</v>
      </c>
      <c r="G31" s="49" t="s">
        <v>74</v>
      </c>
      <c r="H31" s="57">
        <f>SUM(Leerjaar3!O26:O28)</f>
        <v>45</v>
      </c>
      <c r="I31" s="49">
        <f>H31/H33*100</f>
        <v>4.160887656033287</v>
      </c>
      <c r="J31" s="49" t="s">
        <v>74</v>
      </c>
      <c r="K31" s="57" t="e">
        <f>SUM(#REF!)</f>
        <v>#REF!</v>
      </c>
      <c r="L31" s="49" t="e">
        <f>K31/K33*100</f>
        <v>#REF!</v>
      </c>
    </row>
    <row r="32" spans="1:12" ht="15" thickBot="1" x14ac:dyDescent="0.35">
      <c r="A32" s="61" t="s">
        <v>182</v>
      </c>
      <c r="B32" s="62">
        <f>SUM(Leerjaar1!O29)</f>
        <v>35</v>
      </c>
      <c r="C32" s="63">
        <f>B32/B33*100</f>
        <v>3.7037037037037033</v>
      </c>
      <c r="D32" s="61" t="s">
        <v>182</v>
      </c>
      <c r="E32" s="64">
        <f>SUM(Leerjaar2!O29)</f>
        <v>17</v>
      </c>
      <c r="F32" s="49">
        <f>E32/E33*100</f>
        <v>1.3502779984114377</v>
      </c>
      <c r="G32" s="61" t="s">
        <v>182</v>
      </c>
      <c r="H32" s="62">
        <f>SUM(Leerjaar3!O29)</f>
        <v>18</v>
      </c>
      <c r="I32" s="49">
        <f>H32/H33*100</f>
        <v>1.6643550624133148</v>
      </c>
      <c r="J32" s="61" t="s">
        <v>182</v>
      </c>
      <c r="K32" s="62" t="e">
        <f>SUM(#REF!)</f>
        <v>#REF!</v>
      </c>
      <c r="L32" s="49" t="e">
        <f>K32/K33*100</f>
        <v>#REF!</v>
      </c>
    </row>
    <row r="33" spans="1:12" ht="15" thickTop="1" x14ac:dyDescent="0.3">
      <c r="A33" s="65" t="s">
        <v>88</v>
      </c>
      <c r="B33" s="66">
        <f>SUM(B29:B32)</f>
        <v>945</v>
      </c>
      <c r="C33" s="65"/>
      <c r="D33" s="65" t="s">
        <v>88</v>
      </c>
      <c r="E33" s="66">
        <f>SUM(E29:E32)</f>
        <v>1259</v>
      </c>
      <c r="F33" s="65"/>
      <c r="G33" s="65" t="s">
        <v>88</v>
      </c>
      <c r="H33" s="66">
        <f>SUM(H29:H32)</f>
        <v>1081.5</v>
      </c>
      <c r="I33" s="65"/>
      <c r="J33" s="65" t="s">
        <v>88</v>
      </c>
      <c r="K33" s="66" t="e">
        <f>SUM(K29:K32)</f>
        <v>#REF!</v>
      </c>
      <c r="L33" s="65"/>
    </row>
    <row r="34" spans="1:12" x14ac:dyDescent="0.3">
      <c r="B34" s="32"/>
      <c r="C34" s="32"/>
    </row>
    <row r="35" spans="1:12" x14ac:dyDescent="0.3">
      <c r="D35" s="31">
        <v>0</v>
      </c>
    </row>
    <row r="36" spans="1:12" x14ac:dyDescent="0.3">
      <c r="B36" s="231" t="s">
        <v>183</v>
      </c>
      <c r="C36" s="232"/>
      <c r="D36" s="231">
        <v>1</v>
      </c>
      <c r="G36" s="233" t="s">
        <v>156</v>
      </c>
    </row>
    <row r="37" spans="1:12" x14ac:dyDescent="0.3">
      <c r="B37" s="58"/>
      <c r="C37" s="228"/>
      <c r="D37" s="231">
        <v>2</v>
      </c>
      <c r="G37" s="234" t="s">
        <v>184</v>
      </c>
    </row>
    <row r="38" spans="1:12" x14ac:dyDescent="0.3">
      <c r="C38" s="229"/>
      <c r="D38" s="231">
        <v>3</v>
      </c>
      <c r="G38" s="234" t="s">
        <v>52</v>
      </c>
    </row>
    <row r="39" spans="1:12" x14ac:dyDescent="0.3">
      <c r="C39" s="229"/>
      <c r="D39" s="231">
        <v>4</v>
      </c>
      <c r="G39" s="234" t="s">
        <v>185</v>
      </c>
    </row>
    <row r="40" spans="1:12" x14ac:dyDescent="0.3">
      <c r="C40" s="229"/>
      <c r="D40" s="231">
        <v>5</v>
      </c>
      <c r="G40" s="234"/>
    </row>
    <row r="41" spans="1:12" x14ac:dyDescent="0.3">
      <c r="C41" s="229"/>
      <c r="D41" s="231">
        <v>6</v>
      </c>
      <c r="G41" s="231"/>
    </row>
    <row r="42" spans="1:12" x14ac:dyDescent="0.3">
      <c r="C42" s="229"/>
      <c r="D42" s="231">
        <v>7</v>
      </c>
      <c r="G42" s="231"/>
    </row>
    <row r="43" spans="1:12" x14ac:dyDescent="0.3">
      <c r="C43" s="229"/>
      <c r="D43" s="231">
        <v>8</v>
      </c>
      <c r="G43" s="231"/>
    </row>
    <row r="44" spans="1:12" x14ac:dyDescent="0.3">
      <c r="C44" s="229"/>
      <c r="D44" s="231">
        <v>9</v>
      </c>
      <c r="G44" s="231"/>
    </row>
    <row r="45" spans="1:12" x14ac:dyDescent="0.3">
      <c r="C45" s="229"/>
      <c r="D45" s="231">
        <v>10</v>
      </c>
      <c r="G45" s="231"/>
    </row>
    <row r="46" spans="1:12" x14ac:dyDescent="0.3">
      <c r="C46" s="229"/>
    </row>
    <row r="47" spans="1:12" x14ac:dyDescent="0.3">
      <c r="C47" s="230"/>
    </row>
  </sheetData>
  <sheetProtection selectLockedCells="1" selectUnlockedCells="1"/>
  <mergeCells count="4">
    <mergeCell ref="A28:C28"/>
    <mergeCell ref="D28:F28"/>
    <mergeCell ref="G28:I28"/>
    <mergeCell ref="J28:L2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781B86A0F9304B9129DFE2B80E32BD" ma:contentTypeVersion="11" ma:contentTypeDescription="Create a new document." ma:contentTypeScope="" ma:versionID="8a255cd00f235883a5afc501d23f2889">
  <xsd:schema xmlns:xsd="http://www.w3.org/2001/XMLSchema" xmlns:xs="http://www.w3.org/2001/XMLSchema" xmlns:p="http://schemas.microsoft.com/office/2006/metadata/properties" xmlns:ns3="baa8c48b-5f73-4068-bac6-831706ff2add" xmlns:ns4="ae88b579-0995-42e4-96ef-e06a7a57ddf9" targetNamespace="http://schemas.microsoft.com/office/2006/metadata/properties" ma:root="true" ma:fieldsID="1a20be7c7b00da685f0a9c2a998fb8b1" ns3:_="" ns4:_="">
    <xsd:import namespace="baa8c48b-5f73-4068-bac6-831706ff2add"/>
    <xsd:import namespace="ae88b579-0995-42e4-96ef-e06a7a57dd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a8c48b-5f73-4068-bac6-831706ff2a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8b579-0995-42e4-96ef-e06a7a57ddf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BCA3F8-53E1-4CDB-9B7B-A9702C224D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1C64C3-BF20-42AE-BE18-DE9B4F882A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68F281-F369-48F6-BDBF-69413E9800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a8c48b-5f73-4068-bac6-831706ff2add"/>
    <ds:schemaRef ds:uri="ae88b579-0995-42e4-96ef-e06a7a57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7</vt:i4>
      </vt:variant>
    </vt:vector>
  </HeadingPairs>
  <TitlesOfParts>
    <vt:vector size="12" baseType="lpstr">
      <vt:lpstr>Opleidingsgegevens</vt:lpstr>
      <vt:lpstr>Leerjaar1</vt:lpstr>
      <vt:lpstr>Leerjaar2</vt:lpstr>
      <vt:lpstr>Leerjaar3</vt:lpstr>
      <vt:lpstr>gegevens</vt:lpstr>
      <vt:lpstr>Leerjaar1!Afdrukbereik</vt:lpstr>
      <vt:lpstr>Leerjaar2!Afdrukbereik</vt:lpstr>
      <vt:lpstr>Leerjaar3!Afdrukbereik</vt:lpstr>
      <vt:lpstr>Opleidingsgegevens!Afdrukbereik</vt:lpstr>
      <vt:lpstr>leerweg</vt:lpstr>
      <vt:lpstr>Niveau</vt:lpstr>
      <vt:lpstr>Studieduur</vt:lpstr>
    </vt:vector>
  </TitlesOfParts>
  <Manager/>
  <Company>Da Vinci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Lessentabel invuldocument</dc:title>
  <dc:subject/>
  <dc:creator>M. van Gent</dc:creator>
  <cp:keywords/>
  <dc:description/>
  <cp:lastModifiedBy>Martin van Gent</cp:lastModifiedBy>
  <cp:revision/>
  <dcterms:created xsi:type="dcterms:W3CDTF">2014-03-26T14:43:32Z</dcterms:created>
  <dcterms:modified xsi:type="dcterms:W3CDTF">2024-02-14T08:22:35Z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0x01010051781B86A0F9304B9129DFE2B80E32BD</vt:lpwstr>
  </property>
</Properties>
</file>