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9147AAD1-CF07-4FBA-BCBB-250FFAF8BA29}" xr6:coauthVersionLast="47" xr6:coauthVersionMax="47" xr10:uidLastSave="{00000000-0000-0000-0000-000000000000}"/>
  <bookViews>
    <workbookView xWindow="-108" yWindow="-108" windowWidth="30936" windowHeight="16896" activeTab="2" xr2:uid="{BF519475-A1D0-4462-8A3A-9B54B736D464}"/>
  </bookViews>
  <sheets>
    <sheet name="Discovery Statistics" sheetId="2" r:id="rId1"/>
    <sheet name="asteroid population from harris" sheetId="1" r:id="rId2"/>
    <sheet name="Completeness projection" sheetId="3" r:id="rId3"/>
  </sheets>
  <definedNames>
    <definedName name="ExternalData_1" localSheetId="0" hidden="1">'Discovery Statistics'!$A$1:$K$28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I3" i="3"/>
  <c r="J3" i="3"/>
  <c r="K3" i="3"/>
  <c r="I4" i="3"/>
  <c r="J4" i="3"/>
  <c r="K4" i="3"/>
  <c r="I5" i="3"/>
  <c r="J5" i="3"/>
  <c r="K5" i="3"/>
  <c r="I6" i="3"/>
  <c r="J6" i="3"/>
  <c r="K6" i="3"/>
  <c r="I7" i="3"/>
  <c r="J7" i="3"/>
  <c r="K7" i="3"/>
  <c r="I8" i="3"/>
  <c r="J8" i="3"/>
  <c r="K8" i="3"/>
  <c r="I9" i="3"/>
  <c r="J9" i="3"/>
  <c r="K9" i="3"/>
  <c r="I10" i="3"/>
  <c r="J10" i="3"/>
  <c r="K10" i="3"/>
  <c r="I11" i="3"/>
  <c r="J11" i="3"/>
  <c r="K11" i="3"/>
  <c r="I12" i="3"/>
  <c r="J12" i="3"/>
  <c r="K12" i="3"/>
  <c r="I13" i="3"/>
  <c r="J13" i="3"/>
  <c r="K13" i="3"/>
  <c r="I14" i="3"/>
  <c r="J14" i="3"/>
  <c r="K14" i="3"/>
  <c r="I15" i="3"/>
  <c r="J15" i="3"/>
  <c r="K15" i="3"/>
  <c r="I16" i="3"/>
  <c r="J16" i="3"/>
  <c r="K16" i="3"/>
  <c r="I17" i="3"/>
  <c r="J17" i="3"/>
  <c r="K17" i="3"/>
  <c r="J2" i="3"/>
  <c r="K2" i="3"/>
  <c r="I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2" i="3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P2" i="2"/>
  <c r="Q2" i="2"/>
  <c r="R2" i="2"/>
  <c r="P3" i="2"/>
  <c r="Q3" i="2"/>
  <c r="R3" i="2"/>
  <c r="P4" i="2"/>
  <c r="Q4" i="2"/>
  <c r="R4" i="2"/>
  <c r="P5" i="2"/>
  <c r="Q5" i="2"/>
  <c r="R5" i="2"/>
  <c r="P6" i="2"/>
  <c r="Q6" i="2"/>
  <c r="R6" i="2"/>
  <c r="P7" i="2"/>
  <c r="Q7" i="2"/>
  <c r="R7" i="2"/>
  <c r="P8" i="2"/>
  <c r="Q8" i="2"/>
  <c r="R8" i="2"/>
  <c r="P9" i="2"/>
  <c r="Q9" i="2"/>
  <c r="R9" i="2"/>
  <c r="P10" i="2"/>
  <c r="Q10" i="2"/>
  <c r="R10" i="2"/>
  <c r="P11" i="2"/>
  <c r="Q11" i="2"/>
  <c r="R11" i="2"/>
  <c r="P12" i="2"/>
  <c r="Q12" i="2"/>
  <c r="R12" i="2"/>
  <c r="P13" i="2"/>
  <c r="Q13" i="2"/>
  <c r="R13" i="2"/>
  <c r="P14" i="2"/>
  <c r="Q14" i="2"/>
  <c r="R14" i="2"/>
  <c r="P15" i="2"/>
  <c r="Q15" i="2"/>
  <c r="R15" i="2"/>
  <c r="P16" i="2"/>
  <c r="Q16" i="2"/>
  <c r="R16" i="2"/>
  <c r="P17" i="2"/>
  <c r="Q17" i="2"/>
  <c r="R17" i="2"/>
  <c r="P18" i="2"/>
  <c r="Q18" i="2"/>
  <c r="R18" i="2"/>
  <c r="P19" i="2"/>
  <c r="Q19" i="2"/>
  <c r="R19" i="2"/>
  <c r="P20" i="2"/>
  <c r="Q20" i="2"/>
  <c r="R20" i="2"/>
  <c r="P21" i="2"/>
  <c r="Q21" i="2"/>
  <c r="R21" i="2"/>
  <c r="P22" i="2"/>
  <c r="Q22" i="2"/>
  <c r="R22" i="2"/>
  <c r="P23" i="2"/>
  <c r="Q23" i="2"/>
  <c r="R23" i="2"/>
  <c r="P24" i="2"/>
  <c r="Q24" i="2"/>
  <c r="R24" i="2"/>
  <c r="P25" i="2"/>
  <c r="Q25" i="2"/>
  <c r="R25" i="2"/>
  <c r="P26" i="2"/>
  <c r="Q26" i="2"/>
  <c r="R26" i="2"/>
  <c r="P27" i="2"/>
  <c r="Q27" i="2"/>
  <c r="R27" i="2"/>
  <c r="P28" i="2"/>
  <c r="Q28" i="2"/>
  <c r="R28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  <c r="F2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C7493D-5AA2-4F41-97B4-1DA84C1857B2}" keepAlive="1" name="Query - Discovery Statistics" description="Connection to the 'Discovery Statistics' query in the workbook." type="5" refreshedVersion="7" background="1" saveData="1">
    <dbPr connection="Provider=Microsoft.Mashup.OleDb.1;Data Source=$Workbook$;Location=&quot;Discovery Statistics&quot;;Extended Properties=&quot;&quot;" command="SELECT * FROM [Discovery Statistics]"/>
  </connection>
</connections>
</file>

<file path=xl/sharedStrings.xml><?xml version="1.0" encoding="utf-8"?>
<sst xmlns="http://schemas.openxmlformats.org/spreadsheetml/2006/main" count="39" uniqueCount="28">
  <si>
    <t>H</t>
  </si>
  <si>
    <t>D (m)</t>
  </si>
  <si>
    <t>detected n (&lt;H)</t>
  </si>
  <si>
    <t>detected (n)</t>
  </si>
  <si>
    <t>C</t>
  </si>
  <si>
    <t>expected n(H)</t>
  </si>
  <si>
    <t>expected n(&lt;H)</t>
  </si>
  <si>
    <t xml:space="preserve">vmin </t>
  </si>
  <si>
    <t>vmax</t>
  </si>
  <si>
    <t>Year</t>
  </si>
  <si>
    <t>LINEAR</t>
  </si>
  <si>
    <t>NEAT</t>
  </si>
  <si>
    <t>Spacewatch</t>
  </si>
  <si>
    <t>LONEOS</t>
  </si>
  <si>
    <t>Catalina</t>
  </si>
  <si>
    <t>Pan-STARRS</t>
  </si>
  <si>
    <t>NEOWISE</t>
  </si>
  <si>
    <t>ATLAS</t>
  </si>
  <si>
    <t>All others</t>
  </si>
  <si>
    <t>TOTAL</t>
  </si>
  <si>
    <t xml:space="preserve">Other </t>
  </si>
  <si>
    <t>Cum</t>
  </si>
  <si>
    <t>Other</t>
  </si>
  <si>
    <t>Current</t>
  </si>
  <si>
    <t>TIR Survey</t>
  </si>
  <si>
    <t>5 years</t>
  </si>
  <si>
    <t>10 years</t>
  </si>
  <si>
    <t>15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</si>
</sst>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6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Identifications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'Discovery Statistics'!$L$1</c:f>
              <c:strCache>
                <c:ptCount val="1"/>
                <c:pt idx="0">
                  <c:v>Other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'Discovery Statistics'!$L$2:$L$29</c:f>
              <c:numCache>
                <c:formatCode>General</c:formatCode>
                <c:ptCount val="28"/>
                <c:pt idx="0">
                  <c:v>222</c:v>
                </c:pt>
                <c:pt idx="1">
                  <c:v>89</c:v>
                </c:pt>
                <c:pt idx="2">
                  <c:v>100</c:v>
                </c:pt>
                <c:pt idx="3">
                  <c:v>96</c:v>
                </c:pt>
                <c:pt idx="4">
                  <c:v>49</c:v>
                </c:pt>
                <c:pt idx="5">
                  <c:v>144</c:v>
                </c:pt>
                <c:pt idx="6">
                  <c:v>201</c:v>
                </c:pt>
                <c:pt idx="7">
                  <c:v>207</c:v>
                </c:pt>
                <c:pt idx="8">
                  <c:v>74</c:v>
                </c:pt>
                <c:pt idx="9">
                  <c:v>114</c:v>
                </c:pt>
                <c:pt idx="10">
                  <c:v>133</c:v>
                </c:pt>
                <c:pt idx="11">
                  <c:v>169</c:v>
                </c:pt>
                <c:pt idx="12">
                  <c:v>208</c:v>
                </c:pt>
                <c:pt idx="13">
                  <c:v>242</c:v>
                </c:pt>
                <c:pt idx="14">
                  <c:v>184</c:v>
                </c:pt>
                <c:pt idx="15">
                  <c:v>247</c:v>
                </c:pt>
                <c:pt idx="16">
                  <c:v>320</c:v>
                </c:pt>
                <c:pt idx="17">
                  <c:v>453</c:v>
                </c:pt>
                <c:pt idx="18">
                  <c:v>432</c:v>
                </c:pt>
                <c:pt idx="19">
                  <c:v>489</c:v>
                </c:pt>
                <c:pt idx="20">
                  <c:v>443</c:v>
                </c:pt>
                <c:pt idx="21">
                  <c:v>348</c:v>
                </c:pt>
                <c:pt idx="22">
                  <c:v>199</c:v>
                </c:pt>
                <c:pt idx="23">
                  <c:v>202</c:v>
                </c:pt>
                <c:pt idx="24">
                  <c:v>54</c:v>
                </c:pt>
                <c:pt idx="25">
                  <c:v>45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25-43B7-AC1D-1BBDE205317E}"/>
            </c:ext>
          </c:extLst>
        </c:ser>
        <c:ser>
          <c:idx val="3"/>
          <c:order val="1"/>
          <c:tx>
            <c:strRef>
              <c:f>'Discovery Statistics'!$I$1</c:f>
              <c:strCache>
                <c:ptCount val="1"/>
                <c:pt idx="0">
                  <c:v>ATLAS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'Discovery Statistics'!$I$2:$I$29</c:f>
              <c:numCache>
                <c:formatCode>General</c:formatCode>
                <c:ptCount val="28"/>
                <c:pt idx="0">
                  <c:v>159</c:v>
                </c:pt>
                <c:pt idx="1">
                  <c:v>148</c:v>
                </c:pt>
                <c:pt idx="2">
                  <c:v>155</c:v>
                </c:pt>
                <c:pt idx="3">
                  <c:v>123</c:v>
                </c:pt>
                <c:pt idx="4">
                  <c:v>98</c:v>
                </c:pt>
                <c:pt idx="5">
                  <c:v>20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25-43B7-AC1D-1BBDE205317E}"/>
            </c:ext>
          </c:extLst>
        </c:ser>
        <c:ser>
          <c:idx val="2"/>
          <c:order val="2"/>
          <c:tx>
            <c:strRef>
              <c:f>'Discovery Statistics'!$H$1</c:f>
              <c:strCache>
                <c:ptCount val="1"/>
                <c:pt idx="0">
                  <c:v>NEOWISE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'Discovery Statistics'!$H$2:$H$28</c:f>
              <c:numCache>
                <c:formatCode>General</c:formatCode>
                <c:ptCount val="27"/>
                <c:pt idx="0">
                  <c:v>11</c:v>
                </c:pt>
                <c:pt idx="1">
                  <c:v>21</c:v>
                </c:pt>
                <c:pt idx="2">
                  <c:v>15</c:v>
                </c:pt>
                <c:pt idx="3">
                  <c:v>22</c:v>
                </c:pt>
                <c:pt idx="4">
                  <c:v>24</c:v>
                </c:pt>
                <c:pt idx="5">
                  <c:v>29</c:v>
                </c:pt>
                <c:pt idx="6">
                  <c:v>33</c:v>
                </c:pt>
                <c:pt idx="7">
                  <c:v>42</c:v>
                </c:pt>
                <c:pt idx="8">
                  <c:v>1</c:v>
                </c:pt>
                <c:pt idx="9">
                  <c:v>0</c:v>
                </c:pt>
                <c:pt idx="10">
                  <c:v>3</c:v>
                </c:pt>
                <c:pt idx="11">
                  <c:v>141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25-43B7-AC1D-1BBDE205317E}"/>
            </c:ext>
          </c:extLst>
        </c:ser>
        <c:ser>
          <c:idx val="1"/>
          <c:order val="3"/>
          <c:tx>
            <c:strRef>
              <c:f>'Discovery Statistics'!$G$1</c:f>
              <c:strCache>
                <c:ptCount val="1"/>
                <c:pt idx="0">
                  <c:v>Pan-STARRS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'Discovery Statistics'!$G$2:$G$28</c:f>
              <c:numCache>
                <c:formatCode>General</c:formatCode>
                <c:ptCount val="27"/>
                <c:pt idx="0">
                  <c:v>1285</c:v>
                </c:pt>
                <c:pt idx="1">
                  <c:v>1153</c:v>
                </c:pt>
                <c:pt idx="2">
                  <c:v>1104</c:v>
                </c:pt>
                <c:pt idx="3">
                  <c:v>545</c:v>
                </c:pt>
                <c:pt idx="4">
                  <c:v>894</c:v>
                </c:pt>
                <c:pt idx="5">
                  <c:v>769</c:v>
                </c:pt>
                <c:pt idx="6">
                  <c:v>758</c:v>
                </c:pt>
                <c:pt idx="7">
                  <c:v>620</c:v>
                </c:pt>
                <c:pt idx="8">
                  <c:v>359</c:v>
                </c:pt>
                <c:pt idx="9">
                  <c:v>254</c:v>
                </c:pt>
                <c:pt idx="10">
                  <c:v>175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25-43B7-AC1D-1BBDE205317E}"/>
            </c:ext>
          </c:extLst>
        </c:ser>
        <c:ser>
          <c:idx val="0"/>
          <c:order val="4"/>
          <c:tx>
            <c:strRef>
              <c:f>'Discovery Statistics'!$F$1</c:f>
              <c:strCache>
                <c:ptCount val="1"/>
                <c:pt idx="0">
                  <c:v>Catalina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Statistics'!$F$2:$F$28</c:f>
              <c:numCache>
                <c:formatCode>General</c:formatCode>
                <c:ptCount val="27"/>
                <c:pt idx="0">
                  <c:v>1374</c:v>
                </c:pt>
                <c:pt idx="1">
                  <c:v>1548</c:v>
                </c:pt>
                <c:pt idx="2">
                  <c:v>1070</c:v>
                </c:pt>
                <c:pt idx="3">
                  <c:v>1053</c:v>
                </c:pt>
                <c:pt idx="4">
                  <c:v>988</c:v>
                </c:pt>
                <c:pt idx="5">
                  <c:v>931</c:v>
                </c:pt>
                <c:pt idx="6">
                  <c:v>569</c:v>
                </c:pt>
                <c:pt idx="7">
                  <c:v>615</c:v>
                </c:pt>
                <c:pt idx="8">
                  <c:v>598</c:v>
                </c:pt>
                <c:pt idx="9">
                  <c:v>627</c:v>
                </c:pt>
                <c:pt idx="10">
                  <c:v>575</c:v>
                </c:pt>
                <c:pt idx="11">
                  <c:v>601</c:v>
                </c:pt>
                <c:pt idx="12">
                  <c:v>572</c:v>
                </c:pt>
                <c:pt idx="13">
                  <c:v>562</c:v>
                </c:pt>
                <c:pt idx="14">
                  <c:v>468</c:v>
                </c:pt>
                <c:pt idx="15">
                  <c:v>394</c:v>
                </c:pt>
                <c:pt idx="16">
                  <c:v>310</c:v>
                </c:pt>
                <c:pt idx="17">
                  <c:v>85</c:v>
                </c:pt>
                <c:pt idx="18">
                  <c:v>7</c:v>
                </c:pt>
                <c:pt idx="19">
                  <c:v>1</c:v>
                </c:pt>
                <c:pt idx="20">
                  <c:v>0</c:v>
                </c:pt>
                <c:pt idx="21">
                  <c:v>14</c:v>
                </c:pt>
                <c:pt idx="22">
                  <c:v>30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5-43B7-AC1D-1BBDE2053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43765584"/>
        <c:axId val="943749776"/>
      </c:barChart>
      <c:catAx>
        <c:axId val="943765584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49776"/>
        <c:crosses val="autoZero"/>
        <c:auto val="1"/>
        <c:lblAlgn val="ctr"/>
        <c:lblOffset val="100"/>
        <c:noMultiLvlLbl val="0"/>
      </c:catAx>
      <c:valAx>
        <c:axId val="94374977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NEAs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6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9381447581443019E-2"/>
          <c:y val="0.16971757360413511"/>
          <c:w val="0.16650498862569293"/>
          <c:h val="0.3917158335709429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Improvement w.r.t. current completeness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'Completeness projection'!$H$1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projection'!$H$2:$H$17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A6-44ED-8195-516DDC96804A}"/>
            </c:ext>
          </c:extLst>
        </c:ser>
        <c:ser>
          <c:idx val="1"/>
          <c:order val="1"/>
          <c:tx>
            <c:strRef>
              <c:f>'Completeness projection'!$I$1</c:f>
              <c:strCache>
                <c:ptCount val="1"/>
                <c:pt idx="0">
                  <c:v>5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projection'!$I$2:$I$17</c:f>
              <c:numCache>
                <c:formatCode>0.00%</c:formatCode>
                <c:ptCount val="16"/>
                <c:pt idx="0">
                  <c:v>0</c:v>
                </c:pt>
                <c:pt idx="1">
                  <c:v>-2.0000000000000002E-5</c:v>
                </c:pt>
                <c:pt idx="2">
                  <c:v>1.9900000000000001E-2</c:v>
                </c:pt>
                <c:pt idx="3">
                  <c:v>4.938E-2</c:v>
                </c:pt>
                <c:pt idx="4">
                  <c:v>0.11619</c:v>
                </c:pt>
                <c:pt idx="5">
                  <c:v>0.2722</c:v>
                </c:pt>
                <c:pt idx="6">
                  <c:v>0.39360000000000001</c:v>
                </c:pt>
                <c:pt idx="7">
                  <c:v>0.44500000000000001</c:v>
                </c:pt>
                <c:pt idx="8">
                  <c:v>0.38300000000000001</c:v>
                </c:pt>
                <c:pt idx="9">
                  <c:v>0.22899999999999998</c:v>
                </c:pt>
                <c:pt idx="10">
                  <c:v>9.4000000000000083E-2</c:v>
                </c:pt>
                <c:pt idx="11">
                  <c:v>2.2999999999999909E-2</c:v>
                </c:pt>
                <c:pt idx="12">
                  <c:v>1.0000000000000009E-3</c:v>
                </c:pt>
                <c:pt idx="13">
                  <c:v>8.0000000000000071E-3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A6-44ED-8195-516DDC96804A}"/>
            </c:ext>
          </c:extLst>
        </c:ser>
        <c:ser>
          <c:idx val="2"/>
          <c:order val="2"/>
          <c:tx>
            <c:strRef>
              <c:f>'Completeness projection'!$J$1</c:f>
              <c:strCache>
                <c:ptCount val="1"/>
                <c:pt idx="0">
                  <c:v>10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projection'!$J$2:$J$17</c:f>
              <c:numCache>
                <c:formatCode>0.00%</c:formatCode>
                <c:ptCount val="16"/>
                <c:pt idx="0">
                  <c:v>4.0000000000000002E-4</c:v>
                </c:pt>
                <c:pt idx="1">
                  <c:v>1.9980000000000001E-2</c:v>
                </c:pt>
                <c:pt idx="2">
                  <c:v>4.99E-2</c:v>
                </c:pt>
                <c:pt idx="3">
                  <c:v>0.13938</c:v>
                </c:pt>
                <c:pt idx="4">
                  <c:v>0.31619000000000003</c:v>
                </c:pt>
                <c:pt idx="5">
                  <c:v>0.54220000000000002</c:v>
                </c:pt>
                <c:pt idx="6">
                  <c:v>0.66359999999999997</c:v>
                </c:pt>
                <c:pt idx="7">
                  <c:v>0.66500000000000004</c:v>
                </c:pt>
                <c:pt idx="8">
                  <c:v>0.54300000000000004</c:v>
                </c:pt>
                <c:pt idx="9">
                  <c:v>0.32899999999999996</c:v>
                </c:pt>
                <c:pt idx="10">
                  <c:v>0.15400000000000003</c:v>
                </c:pt>
                <c:pt idx="11">
                  <c:v>6.2999999999999945E-2</c:v>
                </c:pt>
                <c:pt idx="12">
                  <c:v>2.1000000000000019E-2</c:v>
                </c:pt>
                <c:pt idx="13">
                  <c:v>8.0000000000000071E-3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A6-44ED-8195-516DDC96804A}"/>
            </c:ext>
          </c:extLst>
        </c:ser>
        <c:ser>
          <c:idx val="3"/>
          <c:order val="3"/>
          <c:tx>
            <c:strRef>
              <c:f>'Completeness projection'!$K$1</c:f>
              <c:strCache>
                <c:ptCount val="1"/>
                <c:pt idx="0">
                  <c:v>15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projection'!$K$2:$K$17</c:f>
              <c:numCache>
                <c:formatCode>0.00%</c:formatCode>
                <c:ptCount val="16"/>
                <c:pt idx="0">
                  <c:v>0.01</c:v>
                </c:pt>
                <c:pt idx="1">
                  <c:v>3.9980000000000002E-2</c:v>
                </c:pt>
                <c:pt idx="2">
                  <c:v>9.9900000000000003E-2</c:v>
                </c:pt>
                <c:pt idx="3">
                  <c:v>0.21937999999999999</c:v>
                </c:pt>
                <c:pt idx="4">
                  <c:v>0.40619</c:v>
                </c:pt>
                <c:pt idx="5">
                  <c:v>0.67219999999999991</c:v>
                </c:pt>
                <c:pt idx="6">
                  <c:v>0.75359999999999994</c:v>
                </c:pt>
                <c:pt idx="7">
                  <c:v>0.72500000000000009</c:v>
                </c:pt>
                <c:pt idx="8">
                  <c:v>0.57299999999999995</c:v>
                </c:pt>
                <c:pt idx="9">
                  <c:v>0.34899999999999998</c:v>
                </c:pt>
                <c:pt idx="10">
                  <c:v>0.16400000000000003</c:v>
                </c:pt>
                <c:pt idx="11">
                  <c:v>6.2999999999999945E-2</c:v>
                </c:pt>
                <c:pt idx="12">
                  <c:v>2.1000000000000019E-2</c:v>
                </c:pt>
                <c:pt idx="13">
                  <c:v>8.0000000000000071E-3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A6-44ED-8195-516DDC96804A}"/>
            </c:ext>
          </c:extLst>
        </c:ser>
        <c:ser>
          <c:idx val="4"/>
          <c:order val="4"/>
          <c:tx>
            <c:strRef>
              <c:f>'Completeness projection'!$G$1</c:f>
              <c:strCache>
                <c:ptCount val="1"/>
                <c:pt idx="0">
                  <c:v>TIR Survey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projection'!$L$2:$L$17</c:f>
              <c:numCache>
                <c:formatCode>0.00%</c:formatCode>
                <c:ptCount val="16"/>
                <c:pt idx="0">
                  <c:v>0.02</c:v>
                </c:pt>
                <c:pt idx="1">
                  <c:v>3.9980000000000002E-2</c:v>
                </c:pt>
                <c:pt idx="2">
                  <c:v>9.9900000000000003E-2</c:v>
                </c:pt>
                <c:pt idx="3">
                  <c:v>0.23937999999999998</c:v>
                </c:pt>
                <c:pt idx="4">
                  <c:v>0.49619000000000002</c:v>
                </c:pt>
                <c:pt idx="5">
                  <c:v>0.71219999999999994</c:v>
                </c:pt>
                <c:pt idx="6">
                  <c:v>0.77359999999999995</c:v>
                </c:pt>
                <c:pt idx="7">
                  <c:v>0.74500000000000011</c:v>
                </c:pt>
                <c:pt idx="8">
                  <c:v>0.58299999999999996</c:v>
                </c:pt>
                <c:pt idx="9">
                  <c:v>0.35899999999999999</c:v>
                </c:pt>
                <c:pt idx="10">
                  <c:v>0.16400000000000003</c:v>
                </c:pt>
                <c:pt idx="11">
                  <c:v>6.2999999999999945E-2</c:v>
                </c:pt>
                <c:pt idx="12">
                  <c:v>2.1000000000000019E-2</c:v>
                </c:pt>
                <c:pt idx="13">
                  <c:v>8.0000000000000071E-3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A6-44ED-8195-516DDC968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918144"/>
        <c:axId val="600911488"/>
      </c:scatterChart>
      <c:valAx>
        <c:axId val="600918144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11488"/>
        <c:crosses val="autoZero"/>
        <c:crossBetween val="midCat"/>
      </c:valAx>
      <c:valAx>
        <c:axId val="60091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918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768044619422583"/>
          <c:y val="0.168031131525226"/>
          <c:w val="0.16715744171684421"/>
          <c:h val="0.390627734033245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Identifications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'Discovery Statistics'!$S$1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Statistics'!$S$2:$S$28</c:f>
              <c:numCache>
                <c:formatCode>General</c:formatCode>
                <c:ptCount val="27"/>
                <c:pt idx="0">
                  <c:v>5497</c:v>
                </c:pt>
                <c:pt idx="1">
                  <c:v>5275</c:v>
                </c:pt>
                <c:pt idx="2">
                  <c:v>5186</c:v>
                </c:pt>
                <c:pt idx="3">
                  <c:v>5086</c:v>
                </c:pt>
                <c:pt idx="4">
                  <c:v>4990</c:v>
                </c:pt>
                <c:pt idx="5">
                  <c:v>4941</c:v>
                </c:pt>
                <c:pt idx="6">
                  <c:v>4797</c:v>
                </c:pt>
                <c:pt idx="7">
                  <c:v>4596</c:v>
                </c:pt>
                <c:pt idx="8">
                  <c:v>4389</c:v>
                </c:pt>
                <c:pt idx="9">
                  <c:v>4315</c:v>
                </c:pt>
                <c:pt idx="10">
                  <c:v>4201</c:v>
                </c:pt>
                <c:pt idx="11">
                  <c:v>4068</c:v>
                </c:pt>
                <c:pt idx="12">
                  <c:v>3899</c:v>
                </c:pt>
                <c:pt idx="13">
                  <c:v>3691</c:v>
                </c:pt>
                <c:pt idx="14">
                  <c:v>3449</c:v>
                </c:pt>
                <c:pt idx="15">
                  <c:v>3265</c:v>
                </c:pt>
                <c:pt idx="16">
                  <c:v>3018</c:v>
                </c:pt>
                <c:pt idx="17">
                  <c:v>2698</c:v>
                </c:pt>
                <c:pt idx="18">
                  <c:v>2245</c:v>
                </c:pt>
                <c:pt idx="19">
                  <c:v>1813</c:v>
                </c:pt>
                <c:pt idx="20">
                  <c:v>1324</c:v>
                </c:pt>
                <c:pt idx="21">
                  <c:v>881</c:v>
                </c:pt>
                <c:pt idx="22">
                  <c:v>533</c:v>
                </c:pt>
                <c:pt idx="23">
                  <c:v>334</c:v>
                </c:pt>
                <c:pt idx="24">
                  <c:v>132</c:v>
                </c:pt>
                <c:pt idx="25">
                  <c:v>78</c:v>
                </c:pt>
                <c:pt idx="2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A0-4B79-A86B-559D903012AC}"/>
            </c:ext>
          </c:extLst>
        </c:ser>
        <c:ser>
          <c:idx val="3"/>
          <c:order val="1"/>
          <c:tx>
            <c:strRef>
              <c:f>'Discovery Statistics'!$R$1</c:f>
              <c:strCache>
                <c:ptCount val="1"/>
                <c:pt idx="0">
                  <c:v>ATLAS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Statistics'!$R$2:$R$28</c:f>
              <c:numCache>
                <c:formatCode>General</c:formatCode>
                <c:ptCount val="27"/>
                <c:pt idx="0">
                  <c:v>706</c:v>
                </c:pt>
                <c:pt idx="1">
                  <c:v>547</c:v>
                </c:pt>
                <c:pt idx="2">
                  <c:v>399</c:v>
                </c:pt>
                <c:pt idx="3">
                  <c:v>244</c:v>
                </c:pt>
                <c:pt idx="4">
                  <c:v>121</c:v>
                </c:pt>
                <c:pt idx="5">
                  <c:v>23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A0-4B79-A86B-559D903012AC}"/>
            </c:ext>
          </c:extLst>
        </c:ser>
        <c:ser>
          <c:idx val="2"/>
          <c:order val="2"/>
          <c:tx>
            <c:strRef>
              <c:f>'Discovery Statistics'!$Q$1</c:f>
              <c:strCache>
                <c:ptCount val="1"/>
                <c:pt idx="0">
                  <c:v>NEOWISE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Statistics'!$Q$2:$Q$28</c:f>
              <c:numCache>
                <c:formatCode>General</c:formatCode>
                <c:ptCount val="27"/>
                <c:pt idx="0">
                  <c:v>342</c:v>
                </c:pt>
                <c:pt idx="1">
                  <c:v>331</c:v>
                </c:pt>
                <c:pt idx="2">
                  <c:v>310</c:v>
                </c:pt>
                <c:pt idx="3">
                  <c:v>295</c:v>
                </c:pt>
                <c:pt idx="4">
                  <c:v>273</c:v>
                </c:pt>
                <c:pt idx="5">
                  <c:v>249</c:v>
                </c:pt>
                <c:pt idx="6">
                  <c:v>220</c:v>
                </c:pt>
                <c:pt idx="7">
                  <c:v>187</c:v>
                </c:pt>
                <c:pt idx="8">
                  <c:v>145</c:v>
                </c:pt>
                <c:pt idx="9">
                  <c:v>144</c:v>
                </c:pt>
                <c:pt idx="10">
                  <c:v>144</c:v>
                </c:pt>
                <c:pt idx="11">
                  <c:v>141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A0-4B79-A86B-559D903012AC}"/>
            </c:ext>
          </c:extLst>
        </c:ser>
        <c:ser>
          <c:idx val="1"/>
          <c:order val="3"/>
          <c:tx>
            <c:strRef>
              <c:f>'Discovery Statistics'!$P$1</c:f>
              <c:strCache>
                <c:ptCount val="1"/>
                <c:pt idx="0">
                  <c:v>Pan-STARRS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Statistics'!$P$2:$P$28</c:f>
              <c:numCache>
                <c:formatCode>General</c:formatCode>
                <c:ptCount val="27"/>
                <c:pt idx="0">
                  <c:v>7934</c:v>
                </c:pt>
                <c:pt idx="1">
                  <c:v>6649</c:v>
                </c:pt>
                <c:pt idx="2">
                  <c:v>5496</c:v>
                </c:pt>
                <c:pt idx="3">
                  <c:v>4392</c:v>
                </c:pt>
                <c:pt idx="4">
                  <c:v>3847</c:v>
                </c:pt>
                <c:pt idx="5">
                  <c:v>2953</c:v>
                </c:pt>
                <c:pt idx="6">
                  <c:v>2184</c:v>
                </c:pt>
                <c:pt idx="7">
                  <c:v>1426</c:v>
                </c:pt>
                <c:pt idx="8">
                  <c:v>806</c:v>
                </c:pt>
                <c:pt idx="9">
                  <c:v>447</c:v>
                </c:pt>
                <c:pt idx="10">
                  <c:v>193</c:v>
                </c:pt>
                <c:pt idx="11">
                  <c:v>18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A0-4B79-A86B-559D903012AC}"/>
            </c:ext>
          </c:extLst>
        </c:ser>
        <c:ser>
          <c:idx val="0"/>
          <c:order val="4"/>
          <c:tx>
            <c:strRef>
              <c:f>'Discovery Statistics'!$O$1</c:f>
              <c:strCache>
                <c:ptCount val="1"/>
                <c:pt idx="0">
                  <c:v>Catalina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'Discovery Statistics'!$A$2:$A$28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'Discovery Statistics'!$O$2:$O$28</c:f>
              <c:numCache>
                <c:formatCode>General</c:formatCode>
                <c:ptCount val="27"/>
                <c:pt idx="0">
                  <c:v>12995</c:v>
                </c:pt>
                <c:pt idx="1">
                  <c:v>11621</c:v>
                </c:pt>
                <c:pt idx="2">
                  <c:v>10073</c:v>
                </c:pt>
                <c:pt idx="3">
                  <c:v>9003</c:v>
                </c:pt>
                <c:pt idx="4">
                  <c:v>7950</c:v>
                </c:pt>
                <c:pt idx="5">
                  <c:v>6962</c:v>
                </c:pt>
                <c:pt idx="6">
                  <c:v>6031</c:v>
                </c:pt>
                <c:pt idx="7">
                  <c:v>5462</c:v>
                </c:pt>
                <c:pt idx="8">
                  <c:v>4847</c:v>
                </c:pt>
                <c:pt idx="9">
                  <c:v>4249</c:v>
                </c:pt>
                <c:pt idx="10">
                  <c:v>3622</c:v>
                </c:pt>
                <c:pt idx="11">
                  <c:v>3047</c:v>
                </c:pt>
                <c:pt idx="12">
                  <c:v>2446</c:v>
                </c:pt>
                <c:pt idx="13">
                  <c:v>1874</c:v>
                </c:pt>
                <c:pt idx="14">
                  <c:v>1312</c:v>
                </c:pt>
                <c:pt idx="15">
                  <c:v>844</c:v>
                </c:pt>
                <c:pt idx="16">
                  <c:v>450</c:v>
                </c:pt>
                <c:pt idx="17">
                  <c:v>140</c:v>
                </c:pt>
                <c:pt idx="18">
                  <c:v>55</c:v>
                </c:pt>
                <c:pt idx="19">
                  <c:v>48</c:v>
                </c:pt>
                <c:pt idx="20">
                  <c:v>47</c:v>
                </c:pt>
                <c:pt idx="21">
                  <c:v>47</c:v>
                </c:pt>
                <c:pt idx="22">
                  <c:v>33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0-4B79-A86B-559D90301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4376656"/>
        <c:axId val="1024377904"/>
      </c:barChart>
      <c:catAx>
        <c:axId val="102437665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77904"/>
        <c:crosses val="autoZero"/>
        <c:auto val="1"/>
        <c:lblAlgn val="ctr"/>
        <c:lblOffset val="100"/>
        <c:noMultiLvlLbl val="0"/>
      </c:catAx>
      <c:valAx>
        <c:axId val="10243779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NEAs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7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0580222813246511E-2"/>
          <c:y val="0.16646863316842675"/>
          <c:w val="0.16629720369812342"/>
          <c:h val="0.3900859479943648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harris'!$D$2:$D$44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29</c:v>
                </c:pt>
                <c:pt idx="12">
                  <c:v>55</c:v>
                </c:pt>
                <c:pt idx="13">
                  <c:v>84</c:v>
                </c:pt>
                <c:pt idx="14">
                  <c:v>124</c:v>
                </c:pt>
                <c:pt idx="15">
                  <c:v>170</c:v>
                </c:pt>
                <c:pt idx="16">
                  <c:v>257</c:v>
                </c:pt>
                <c:pt idx="17">
                  <c:v>351</c:v>
                </c:pt>
                <c:pt idx="18">
                  <c:v>525</c:v>
                </c:pt>
                <c:pt idx="19">
                  <c:v>580</c:v>
                </c:pt>
                <c:pt idx="20">
                  <c:v>708</c:v>
                </c:pt>
                <c:pt idx="21">
                  <c:v>689</c:v>
                </c:pt>
                <c:pt idx="22">
                  <c:v>708</c:v>
                </c:pt>
                <c:pt idx="23">
                  <c:v>680</c:v>
                </c:pt>
                <c:pt idx="24">
                  <c:v>591</c:v>
                </c:pt>
                <c:pt idx="25">
                  <c:v>537</c:v>
                </c:pt>
                <c:pt idx="26">
                  <c:v>505</c:v>
                </c:pt>
                <c:pt idx="27">
                  <c:v>494</c:v>
                </c:pt>
                <c:pt idx="28">
                  <c:v>499</c:v>
                </c:pt>
                <c:pt idx="29">
                  <c:v>542</c:v>
                </c:pt>
                <c:pt idx="30">
                  <c:v>565</c:v>
                </c:pt>
                <c:pt idx="31">
                  <c:v>525</c:v>
                </c:pt>
                <c:pt idx="32">
                  <c:v>483</c:v>
                </c:pt>
                <c:pt idx="33">
                  <c:v>368</c:v>
                </c:pt>
                <c:pt idx="34">
                  <c:v>350</c:v>
                </c:pt>
                <c:pt idx="35">
                  <c:v>237</c:v>
                </c:pt>
                <c:pt idx="36">
                  <c:v>169</c:v>
                </c:pt>
                <c:pt idx="37">
                  <c:v>112</c:v>
                </c:pt>
                <c:pt idx="38">
                  <c:v>73</c:v>
                </c:pt>
                <c:pt idx="39">
                  <c:v>32</c:v>
                </c:pt>
                <c:pt idx="40">
                  <c:v>32</c:v>
                </c:pt>
                <c:pt idx="41">
                  <c:v>16</c:v>
                </c:pt>
                <c:pt idx="4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A6-4C19-B0D0-512E45EB2B5A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harris'!$G$2:$G$44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1.0101010101010102</c:v>
                </c:pt>
                <c:pt idx="5">
                  <c:v>0</c:v>
                </c:pt>
                <c:pt idx="6">
                  <c:v>1.0101010101010102</c:v>
                </c:pt>
                <c:pt idx="7">
                  <c:v>2.0202020202020203</c:v>
                </c:pt>
                <c:pt idx="8">
                  <c:v>3.0303030303030303</c:v>
                </c:pt>
                <c:pt idx="9">
                  <c:v>7.0707070707070709</c:v>
                </c:pt>
                <c:pt idx="10">
                  <c:v>11.190233977619533</c:v>
                </c:pt>
                <c:pt idx="11">
                  <c:v>29.531568228105908</c:v>
                </c:pt>
                <c:pt idx="12">
                  <c:v>56.237218813905933</c:v>
                </c:pt>
                <c:pt idx="13">
                  <c:v>86.687306501547994</c:v>
                </c:pt>
                <c:pt idx="14">
                  <c:v>130.11542497376706</c:v>
                </c:pt>
                <c:pt idx="15">
                  <c:v>183.38727076591152</c:v>
                </c:pt>
                <c:pt idx="16">
                  <c:v>290.06772009029345</c:v>
                </c:pt>
                <c:pt idx="17">
                  <c:v>424.93946731234871</c:v>
                </c:pt>
                <c:pt idx="18">
                  <c:v>709.45945945945948</c:v>
                </c:pt>
                <c:pt idx="19">
                  <c:v>919.17591125198101</c:v>
                </c:pt>
                <c:pt idx="20">
                  <c:v>1390.9626719056973</c:v>
                </c:pt>
                <c:pt idx="21">
                  <c:v>1780.3617571059431</c:v>
                </c:pt>
                <c:pt idx="22">
                  <c:v>2565.2173913043475</c:v>
                </c:pt>
                <c:pt idx="23">
                  <c:v>3675.6756756756758</c:v>
                </c:pt>
                <c:pt idx="24">
                  <c:v>5139.1304347826081</c:v>
                </c:pt>
                <c:pt idx="25">
                  <c:v>8087.3493975903611</c:v>
                </c:pt>
                <c:pt idx="26">
                  <c:v>14145.65826330532</c:v>
                </c:pt>
                <c:pt idx="27">
                  <c:v>27752.808988764045</c:v>
                </c:pt>
                <c:pt idx="28">
                  <c:v>59263.65795724465</c:v>
                </c:pt>
                <c:pt idx="29">
                  <c:v>142257.21784776903</c:v>
                </c:pt>
                <c:pt idx="30">
                  <c:v>362179.48717948719</c:v>
                </c:pt>
                <c:pt idx="31">
                  <c:v>848142.16478190629</c:v>
                </c:pt>
                <c:pt idx="32">
                  <c:v>1955465.5870445345</c:v>
                </c:pt>
                <c:pt idx="33">
                  <c:v>3751274.2099898062</c:v>
                </c:pt>
                <c:pt idx="34">
                  <c:v>8951406.6496163681</c:v>
                </c:pt>
                <c:pt idx="35">
                  <c:v>15192307.692307692</c:v>
                </c:pt>
                <c:pt idx="36">
                  <c:v>27302100.161550887</c:v>
                </c:pt>
                <c:pt idx="37">
                  <c:v>45528455.284552842</c:v>
                </c:pt>
                <c:pt idx="38">
                  <c:v>74413863.404689088</c:v>
                </c:pt>
                <c:pt idx="39">
                  <c:v>81841432.225063935</c:v>
                </c:pt>
                <c:pt idx="40">
                  <c:v>205128205.12820515</c:v>
                </c:pt>
                <c:pt idx="41">
                  <c:v>258481421.64781904</c:v>
                </c:pt>
                <c:pt idx="42">
                  <c:v>650406504.06504071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A6-4C19-B0D0-512E45EB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ax val="10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harris'!$C$2:$C$44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55</c:v>
                </c:pt>
                <c:pt idx="12">
                  <c:v>110</c:v>
                </c:pt>
                <c:pt idx="13">
                  <c:v>194</c:v>
                </c:pt>
                <c:pt idx="14">
                  <c:v>318</c:v>
                </c:pt>
                <c:pt idx="15">
                  <c:v>488</c:v>
                </c:pt>
                <c:pt idx="16">
                  <c:v>745</c:v>
                </c:pt>
                <c:pt idx="17">
                  <c:v>1096</c:v>
                </c:pt>
                <c:pt idx="18">
                  <c:v>1621</c:v>
                </c:pt>
                <c:pt idx="19">
                  <c:v>2201</c:v>
                </c:pt>
                <c:pt idx="20">
                  <c:v>2909</c:v>
                </c:pt>
                <c:pt idx="21">
                  <c:v>3598</c:v>
                </c:pt>
                <c:pt idx="22">
                  <c:v>4306</c:v>
                </c:pt>
                <c:pt idx="23">
                  <c:v>4986</c:v>
                </c:pt>
                <c:pt idx="24">
                  <c:v>5577</c:v>
                </c:pt>
                <c:pt idx="25">
                  <c:v>6114</c:v>
                </c:pt>
                <c:pt idx="26">
                  <c:v>6619</c:v>
                </c:pt>
                <c:pt idx="27">
                  <c:v>7113</c:v>
                </c:pt>
                <c:pt idx="28">
                  <c:v>7612</c:v>
                </c:pt>
                <c:pt idx="29">
                  <c:v>8154</c:v>
                </c:pt>
                <c:pt idx="30">
                  <c:v>8719</c:v>
                </c:pt>
                <c:pt idx="31">
                  <c:v>9244</c:v>
                </c:pt>
                <c:pt idx="32">
                  <c:v>9727</c:v>
                </c:pt>
                <c:pt idx="33">
                  <c:v>10095</c:v>
                </c:pt>
                <c:pt idx="34">
                  <c:v>10445</c:v>
                </c:pt>
                <c:pt idx="35">
                  <c:v>10682</c:v>
                </c:pt>
                <c:pt idx="36">
                  <c:v>10851</c:v>
                </c:pt>
                <c:pt idx="37">
                  <c:v>10963</c:v>
                </c:pt>
                <c:pt idx="38">
                  <c:v>11036</c:v>
                </c:pt>
                <c:pt idx="39">
                  <c:v>11068</c:v>
                </c:pt>
                <c:pt idx="40">
                  <c:v>11100</c:v>
                </c:pt>
                <c:pt idx="41">
                  <c:v>11116</c:v>
                </c:pt>
                <c:pt idx="42">
                  <c:v>11132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C1-49D8-A58F-18245F8342C0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harris'!$F$2:$F$44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1.0101010101010102</c:v>
                </c:pt>
                <c:pt idx="2">
                  <c:v>1.0101010101010102</c:v>
                </c:pt>
                <c:pt idx="3">
                  <c:v>1.0101010101010102</c:v>
                </c:pt>
                <c:pt idx="4">
                  <c:v>2.0202020202020203</c:v>
                </c:pt>
                <c:pt idx="5">
                  <c:v>2.0202020202020203</c:v>
                </c:pt>
                <c:pt idx="6">
                  <c:v>3.0303030303030303</c:v>
                </c:pt>
                <c:pt idx="7">
                  <c:v>5.0505050505050502</c:v>
                </c:pt>
                <c:pt idx="8">
                  <c:v>8.0808080808080796</c:v>
                </c:pt>
                <c:pt idx="9">
                  <c:v>15.15151515151515</c:v>
                </c:pt>
                <c:pt idx="10">
                  <c:v>26.341749129134683</c:v>
                </c:pt>
                <c:pt idx="11">
                  <c:v>55.873317357240595</c:v>
                </c:pt>
                <c:pt idx="12">
                  <c:v>112.11053617114652</c:v>
                </c:pt>
                <c:pt idx="13">
                  <c:v>198.79784267269451</c:v>
                </c:pt>
                <c:pt idx="14">
                  <c:v>328.91326764646158</c:v>
                </c:pt>
                <c:pt idx="15">
                  <c:v>512.30053841237304</c:v>
                </c:pt>
                <c:pt idx="16">
                  <c:v>802.36825850266655</c:v>
                </c:pt>
                <c:pt idx="17">
                  <c:v>1227.3077258150151</c:v>
                </c:pt>
                <c:pt idx="18">
                  <c:v>1936.7671852744747</c:v>
                </c:pt>
                <c:pt idx="19">
                  <c:v>2855.9430965264555</c:v>
                </c:pt>
                <c:pt idx="20">
                  <c:v>4246.9057684321524</c:v>
                </c:pt>
                <c:pt idx="21">
                  <c:v>6027.2675255380955</c:v>
                </c:pt>
                <c:pt idx="22">
                  <c:v>8592.4849168424425</c:v>
                </c:pt>
                <c:pt idx="23">
                  <c:v>12268.160592518117</c:v>
                </c:pt>
                <c:pt idx="24">
                  <c:v>17407.291027300726</c:v>
                </c:pt>
                <c:pt idx="25">
                  <c:v>25494.640424891088</c:v>
                </c:pt>
                <c:pt idx="26">
                  <c:v>39640.29868819641</c:v>
                </c:pt>
                <c:pt idx="27">
                  <c:v>67393.107676960455</c:v>
                </c:pt>
                <c:pt idx="28">
                  <c:v>126656.76563420511</c:v>
                </c:pt>
                <c:pt idx="29">
                  <c:v>268913.98348197411</c:v>
                </c:pt>
                <c:pt idx="30">
                  <c:v>631093.47066146135</c:v>
                </c:pt>
                <c:pt idx="31">
                  <c:v>1479235.6354433675</c:v>
                </c:pt>
                <c:pt idx="32">
                  <c:v>3434701.2224879023</c:v>
                </c:pt>
                <c:pt idx="33">
                  <c:v>7185975.4324777089</c:v>
                </c:pt>
                <c:pt idx="34">
                  <c:v>16137382.082094077</c:v>
                </c:pt>
                <c:pt idx="35">
                  <c:v>31329689.774401769</c:v>
                </c:pt>
                <c:pt idx="36">
                  <c:v>58631789.935952656</c:v>
                </c:pt>
                <c:pt idx="37">
                  <c:v>104160245.22050551</c:v>
                </c:pt>
                <c:pt idx="38">
                  <c:v>178574108.62519461</c:v>
                </c:pt>
                <c:pt idx="39">
                  <c:v>260415540.85025853</c:v>
                </c:pt>
                <c:pt idx="40">
                  <c:v>465543745.97846365</c:v>
                </c:pt>
                <c:pt idx="41">
                  <c:v>724025167.62628269</c:v>
                </c:pt>
                <c:pt idx="42">
                  <c:v>1374431671.6913233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C1-49D8-A58F-18245F834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(&lt;H)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completeness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harris'!$E$2:$E$44</c:f>
              <c:numCache>
                <c:formatCode>0.000%</c:formatCode>
                <c:ptCount val="4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0.98299999999999998</c:v>
                </c:pt>
                <c:pt idx="11">
                  <c:v>0.98199999999999998</c:v>
                </c:pt>
                <c:pt idx="12">
                  <c:v>0.97799999999999998</c:v>
                </c:pt>
                <c:pt idx="13">
                  <c:v>0.96899999999999997</c:v>
                </c:pt>
                <c:pt idx="14">
                  <c:v>0.95299999999999996</c:v>
                </c:pt>
                <c:pt idx="15">
                  <c:v>0.92700000000000005</c:v>
                </c:pt>
                <c:pt idx="16">
                  <c:v>0.88600000000000001</c:v>
                </c:pt>
                <c:pt idx="17">
                  <c:v>0.82599999999999996</c:v>
                </c:pt>
                <c:pt idx="18">
                  <c:v>0.74</c:v>
                </c:pt>
                <c:pt idx="19">
                  <c:v>0.63100000000000001</c:v>
                </c:pt>
                <c:pt idx="20">
                  <c:v>0.50900000000000001</c:v>
                </c:pt>
                <c:pt idx="21">
                  <c:v>0.38700000000000001</c:v>
                </c:pt>
                <c:pt idx="22">
                  <c:v>0.27600000000000002</c:v>
                </c:pt>
                <c:pt idx="23">
                  <c:v>0.185</c:v>
                </c:pt>
                <c:pt idx="24">
                  <c:v>0.115</c:v>
                </c:pt>
                <c:pt idx="25">
                  <c:v>6.6400000000000001E-2</c:v>
                </c:pt>
                <c:pt idx="26">
                  <c:v>3.5700000000000003E-2</c:v>
                </c:pt>
                <c:pt idx="27">
                  <c:v>1.78E-2</c:v>
                </c:pt>
                <c:pt idx="28">
                  <c:v>8.4200000000000004E-3</c:v>
                </c:pt>
                <c:pt idx="29">
                  <c:v>3.81E-3</c:v>
                </c:pt>
                <c:pt idx="30">
                  <c:v>1.56E-3</c:v>
                </c:pt>
                <c:pt idx="31">
                  <c:v>6.1899999999999998E-4</c:v>
                </c:pt>
                <c:pt idx="32">
                  <c:v>2.4699999999999999E-4</c:v>
                </c:pt>
                <c:pt idx="33">
                  <c:v>9.8099999999999999E-5</c:v>
                </c:pt>
                <c:pt idx="34">
                  <c:v>3.9100000000000002E-5</c:v>
                </c:pt>
                <c:pt idx="35">
                  <c:v>1.56E-5</c:v>
                </c:pt>
                <c:pt idx="36">
                  <c:v>6.19E-6</c:v>
                </c:pt>
                <c:pt idx="37">
                  <c:v>2.4600000000000002E-6</c:v>
                </c:pt>
                <c:pt idx="38">
                  <c:v>9.8100000000000001E-7</c:v>
                </c:pt>
                <c:pt idx="39">
                  <c:v>3.9099999999999999E-7</c:v>
                </c:pt>
                <c:pt idx="40">
                  <c:v>1.5599999999999999E-7</c:v>
                </c:pt>
                <c:pt idx="41">
                  <c:v>6.1900000000000005E-8</c:v>
                </c:pt>
                <c:pt idx="42">
                  <c:v>2.4599999999999999E-8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0B-491E-932C-CE214BE0D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7424"/>
        <c:axId val="147098672"/>
      </c:scatterChart>
      <c:valAx>
        <c:axId val="14709742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8672"/>
        <c:crosses val="autoZero"/>
        <c:crossBetween val="midCat"/>
      </c:valAx>
      <c:valAx>
        <c:axId val="14709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742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Differential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harris'!$A$2:$A$44</c:f>
              <c:numCache>
                <c:formatCode>General</c:formatCode>
                <c:ptCount val="43"/>
                <c:pt idx="0">
                  <c:v>9.25</c:v>
                </c:pt>
                <c:pt idx="1">
                  <c:v>9.75</c:v>
                </c:pt>
                <c:pt idx="2">
                  <c:v>10.25</c:v>
                </c:pt>
                <c:pt idx="3">
                  <c:v>10.75</c:v>
                </c:pt>
                <c:pt idx="4">
                  <c:v>11.25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13.25</c:v>
                </c:pt>
                <c:pt idx="9">
                  <c:v>13.75</c:v>
                </c:pt>
                <c:pt idx="10">
                  <c:v>14.25</c:v>
                </c:pt>
                <c:pt idx="11">
                  <c:v>14.75</c:v>
                </c:pt>
                <c:pt idx="12">
                  <c:v>15.25</c:v>
                </c:pt>
                <c:pt idx="13">
                  <c:v>15.75</c:v>
                </c:pt>
                <c:pt idx="14">
                  <c:v>16.25</c:v>
                </c:pt>
                <c:pt idx="15">
                  <c:v>16.75</c:v>
                </c:pt>
                <c:pt idx="16">
                  <c:v>17.25</c:v>
                </c:pt>
                <c:pt idx="17">
                  <c:v>17.75</c:v>
                </c:pt>
                <c:pt idx="18">
                  <c:v>18.25</c:v>
                </c:pt>
                <c:pt idx="19">
                  <c:v>18.75</c:v>
                </c:pt>
                <c:pt idx="20">
                  <c:v>19.25</c:v>
                </c:pt>
                <c:pt idx="21">
                  <c:v>19.75</c:v>
                </c:pt>
                <c:pt idx="22">
                  <c:v>20.25</c:v>
                </c:pt>
                <c:pt idx="23">
                  <c:v>20.75</c:v>
                </c:pt>
                <c:pt idx="24">
                  <c:v>21.25</c:v>
                </c:pt>
                <c:pt idx="25">
                  <c:v>21.75</c:v>
                </c:pt>
                <c:pt idx="26">
                  <c:v>22.25</c:v>
                </c:pt>
                <c:pt idx="27">
                  <c:v>22.75</c:v>
                </c:pt>
                <c:pt idx="28">
                  <c:v>23.25</c:v>
                </c:pt>
                <c:pt idx="29">
                  <c:v>23.75</c:v>
                </c:pt>
                <c:pt idx="30">
                  <c:v>24.25</c:v>
                </c:pt>
                <c:pt idx="31">
                  <c:v>24.75</c:v>
                </c:pt>
                <c:pt idx="32">
                  <c:v>25.25</c:v>
                </c:pt>
                <c:pt idx="33">
                  <c:v>25.75</c:v>
                </c:pt>
                <c:pt idx="34">
                  <c:v>26.25</c:v>
                </c:pt>
                <c:pt idx="35">
                  <c:v>26.75</c:v>
                </c:pt>
                <c:pt idx="36">
                  <c:v>27.25</c:v>
                </c:pt>
                <c:pt idx="37">
                  <c:v>27.75</c:v>
                </c:pt>
                <c:pt idx="38">
                  <c:v>28.25</c:v>
                </c:pt>
                <c:pt idx="39">
                  <c:v>28.75</c:v>
                </c:pt>
                <c:pt idx="40">
                  <c:v>29.25</c:v>
                </c:pt>
                <c:pt idx="41">
                  <c:v>29.75</c:v>
                </c:pt>
                <c:pt idx="42">
                  <c:v>30.25</c:v>
                </c:pt>
              </c:numCache>
            </c:numRef>
          </c:xVal>
          <c:yVal>
            <c:numRef>
              <c:f>'asteroid population from harris'!$D$2:$D$44</c:f>
              <c:numCache>
                <c:formatCode>General</c:formatCode>
                <c:ptCount val="4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7</c:v>
                </c:pt>
                <c:pt idx="10">
                  <c:v>11</c:v>
                </c:pt>
                <c:pt idx="11">
                  <c:v>29</c:v>
                </c:pt>
                <c:pt idx="12">
                  <c:v>55</c:v>
                </c:pt>
                <c:pt idx="13">
                  <c:v>84</c:v>
                </c:pt>
                <c:pt idx="14">
                  <c:v>124</c:v>
                </c:pt>
                <c:pt idx="15">
                  <c:v>170</c:v>
                </c:pt>
                <c:pt idx="16">
                  <c:v>257</c:v>
                </c:pt>
                <c:pt idx="17">
                  <c:v>351</c:v>
                </c:pt>
                <c:pt idx="18">
                  <c:v>525</c:v>
                </c:pt>
                <c:pt idx="19">
                  <c:v>580</c:v>
                </c:pt>
                <c:pt idx="20">
                  <c:v>708</c:v>
                </c:pt>
                <c:pt idx="21">
                  <c:v>689</c:v>
                </c:pt>
                <c:pt idx="22">
                  <c:v>708</c:v>
                </c:pt>
                <c:pt idx="23">
                  <c:v>680</c:v>
                </c:pt>
                <c:pt idx="24">
                  <c:v>591</c:v>
                </c:pt>
                <c:pt idx="25">
                  <c:v>537</c:v>
                </c:pt>
                <c:pt idx="26">
                  <c:v>505</c:v>
                </c:pt>
                <c:pt idx="27">
                  <c:v>494</c:v>
                </c:pt>
                <c:pt idx="28">
                  <c:v>499</c:v>
                </c:pt>
                <c:pt idx="29">
                  <c:v>542</c:v>
                </c:pt>
                <c:pt idx="30">
                  <c:v>565</c:v>
                </c:pt>
                <c:pt idx="31">
                  <c:v>525</c:v>
                </c:pt>
                <c:pt idx="32">
                  <c:v>483</c:v>
                </c:pt>
                <c:pt idx="33">
                  <c:v>368</c:v>
                </c:pt>
                <c:pt idx="34">
                  <c:v>350</c:v>
                </c:pt>
                <c:pt idx="35">
                  <c:v>237</c:v>
                </c:pt>
                <c:pt idx="36">
                  <c:v>169</c:v>
                </c:pt>
                <c:pt idx="37">
                  <c:v>112</c:v>
                </c:pt>
                <c:pt idx="38">
                  <c:v>73</c:v>
                </c:pt>
                <c:pt idx="39">
                  <c:v>32</c:v>
                </c:pt>
                <c:pt idx="40">
                  <c:v>32</c:v>
                </c:pt>
                <c:pt idx="41">
                  <c:v>16</c:v>
                </c:pt>
                <c:pt idx="4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E5-45D6-AD60-57E4172ED079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harris'!$A$2:$A$44</c:f>
              <c:numCache>
                <c:formatCode>General</c:formatCode>
                <c:ptCount val="43"/>
                <c:pt idx="0">
                  <c:v>9.25</c:v>
                </c:pt>
                <c:pt idx="1">
                  <c:v>9.75</c:v>
                </c:pt>
                <c:pt idx="2">
                  <c:v>10.25</c:v>
                </c:pt>
                <c:pt idx="3">
                  <c:v>10.75</c:v>
                </c:pt>
                <c:pt idx="4">
                  <c:v>11.25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13.25</c:v>
                </c:pt>
                <c:pt idx="9">
                  <c:v>13.75</c:v>
                </c:pt>
                <c:pt idx="10">
                  <c:v>14.25</c:v>
                </c:pt>
                <c:pt idx="11">
                  <c:v>14.75</c:v>
                </c:pt>
                <c:pt idx="12">
                  <c:v>15.25</c:v>
                </c:pt>
                <c:pt idx="13">
                  <c:v>15.75</c:v>
                </c:pt>
                <c:pt idx="14">
                  <c:v>16.25</c:v>
                </c:pt>
                <c:pt idx="15">
                  <c:v>16.75</c:v>
                </c:pt>
                <c:pt idx="16">
                  <c:v>17.25</c:v>
                </c:pt>
                <c:pt idx="17">
                  <c:v>17.75</c:v>
                </c:pt>
                <c:pt idx="18">
                  <c:v>18.25</c:v>
                </c:pt>
                <c:pt idx="19">
                  <c:v>18.75</c:v>
                </c:pt>
                <c:pt idx="20">
                  <c:v>19.25</c:v>
                </c:pt>
                <c:pt idx="21">
                  <c:v>19.75</c:v>
                </c:pt>
                <c:pt idx="22">
                  <c:v>20.25</c:v>
                </c:pt>
                <c:pt idx="23">
                  <c:v>20.75</c:v>
                </c:pt>
                <c:pt idx="24">
                  <c:v>21.25</c:v>
                </c:pt>
                <c:pt idx="25">
                  <c:v>21.75</c:v>
                </c:pt>
                <c:pt idx="26">
                  <c:v>22.25</c:v>
                </c:pt>
                <c:pt idx="27">
                  <c:v>22.75</c:v>
                </c:pt>
                <c:pt idx="28">
                  <c:v>23.25</c:v>
                </c:pt>
                <c:pt idx="29">
                  <c:v>23.75</c:v>
                </c:pt>
                <c:pt idx="30">
                  <c:v>24.25</c:v>
                </c:pt>
                <c:pt idx="31">
                  <c:v>24.75</c:v>
                </c:pt>
                <c:pt idx="32">
                  <c:v>25.25</c:v>
                </c:pt>
                <c:pt idx="33">
                  <c:v>25.75</c:v>
                </c:pt>
                <c:pt idx="34">
                  <c:v>26.25</c:v>
                </c:pt>
                <c:pt idx="35">
                  <c:v>26.75</c:v>
                </c:pt>
                <c:pt idx="36">
                  <c:v>27.25</c:v>
                </c:pt>
                <c:pt idx="37">
                  <c:v>27.75</c:v>
                </c:pt>
                <c:pt idx="38">
                  <c:v>28.25</c:v>
                </c:pt>
                <c:pt idx="39">
                  <c:v>28.75</c:v>
                </c:pt>
                <c:pt idx="40">
                  <c:v>29.25</c:v>
                </c:pt>
                <c:pt idx="41">
                  <c:v>29.75</c:v>
                </c:pt>
                <c:pt idx="42">
                  <c:v>30.25</c:v>
                </c:pt>
              </c:numCache>
            </c:numRef>
          </c:xVal>
          <c:yVal>
            <c:numRef>
              <c:f>'asteroid population from harris'!$G$2:$G$44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1.0101010101010102</c:v>
                </c:pt>
                <c:pt idx="5">
                  <c:v>0</c:v>
                </c:pt>
                <c:pt idx="6">
                  <c:v>1.0101010101010102</c:v>
                </c:pt>
                <c:pt idx="7">
                  <c:v>2.0202020202020203</c:v>
                </c:pt>
                <c:pt idx="8">
                  <c:v>3.0303030303030303</c:v>
                </c:pt>
                <c:pt idx="9">
                  <c:v>7.0707070707070709</c:v>
                </c:pt>
                <c:pt idx="10">
                  <c:v>11.190233977619533</c:v>
                </c:pt>
                <c:pt idx="11">
                  <c:v>29.531568228105908</c:v>
                </c:pt>
                <c:pt idx="12">
                  <c:v>56.237218813905933</c:v>
                </c:pt>
                <c:pt idx="13">
                  <c:v>86.687306501547994</c:v>
                </c:pt>
                <c:pt idx="14">
                  <c:v>130.11542497376706</c:v>
                </c:pt>
                <c:pt idx="15">
                  <c:v>183.38727076591152</c:v>
                </c:pt>
                <c:pt idx="16">
                  <c:v>290.06772009029345</c:v>
                </c:pt>
                <c:pt idx="17">
                  <c:v>424.93946731234871</c:v>
                </c:pt>
                <c:pt idx="18">
                  <c:v>709.45945945945948</c:v>
                </c:pt>
                <c:pt idx="19">
                  <c:v>919.17591125198101</c:v>
                </c:pt>
                <c:pt idx="20">
                  <c:v>1390.9626719056973</c:v>
                </c:pt>
                <c:pt idx="21">
                  <c:v>1780.3617571059431</c:v>
                </c:pt>
                <c:pt idx="22">
                  <c:v>2565.2173913043475</c:v>
                </c:pt>
                <c:pt idx="23">
                  <c:v>3675.6756756756758</c:v>
                </c:pt>
                <c:pt idx="24">
                  <c:v>5139.1304347826081</c:v>
                </c:pt>
                <c:pt idx="25">
                  <c:v>8087.3493975903611</c:v>
                </c:pt>
                <c:pt idx="26">
                  <c:v>14145.65826330532</c:v>
                </c:pt>
                <c:pt idx="27">
                  <c:v>27752.808988764045</c:v>
                </c:pt>
                <c:pt idx="28">
                  <c:v>59263.65795724465</c:v>
                </c:pt>
                <c:pt idx="29">
                  <c:v>142257.21784776903</c:v>
                </c:pt>
                <c:pt idx="30">
                  <c:v>362179.48717948719</c:v>
                </c:pt>
                <c:pt idx="31">
                  <c:v>848142.16478190629</c:v>
                </c:pt>
                <c:pt idx="32">
                  <c:v>1955465.5870445345</c:v>
                </c:pt>
                <c:pt idx="33">
                  <c:v>3751274.2099898062</c:v>
                </c:pt>
                <c:pt idx="34">
                  <c:v>8951406.6496163681</c:v>
                </c:pt>
                <c:pt idx="35">
                  <c:v>15192307.692307692</c:v>
                </c:pt>
                <c:pt idx="36">
                  <c:v>27302100.161550887</c:v>
                </c:pt>
                <c:pt idx="37">
                  <c:v>45528455.284552842</c:v>
                </c:pt>
                <c:pt idx="38">
                  <c:v>74413863.404689088</c:v>
                </c:pt>
                <c:pt idx="39">
                  <c:v>81841432.225063935</c:v>
                </c:pt>
                <c:pt idx="40">
                  <c:v>205128205.12820515</c:v>
                </c:pt>
                <c:pt idx="41">
                  <c:v>258481421.64781904</c:v>
                </c:pt>
                <c:pt idx="42">
                  <c:v>650406504.06504071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E5-45D6-AD60-57E4172E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orientation val="maxMin"/>
          <c:min val="7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 Magnitude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ax val="10000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Identified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harris'!$C$2:$C$44</c:f>
              <c:numCache>
                <c:formatCode>General</c:formatCode>
                <c:ptCount val="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55</c:v>
                </c:pt>
                <c:pt idx="12">
                  <c:v>110</c:v>
                </c:pt>
                <c:pt idx="13">
                  <c:v>194</c:v>
                </c:pt>
                <c:pt idx="14">
                  <c:v>318</c:v>
                </c:pt>
                <c:pt idx="15">
                  <c:v>488</c:v>
                </c:pt>
                <c:pt idx="16">
                  <c:v>745</c:v>
                </c:pt>
                <c:pt idx="17">
                  <c:v>1096</c:v>
                </c:pt>
                <c:pt idx="18">
                  <c:v>1621</c:v>
                </c:pt>
                <c:pt idx="19">
                  <c:v>2201</c:v>
                </c:pt>
                <c:pt idx="20">
                  <c:v>2909</c:v>
                </c:pt>
                <c:pt idx="21">
                  <c:v>3598</c:v>
                </c:pt>
                <c:pt idx="22">
                  <c:v>4306</c:v>
                </c:pt>
                <c:pt idx="23">
                  <c:v>4986</c:v>
                </c:pt>
                <c:pt idx="24">
                  <c:v>5577</c:v>
                </c:pt>
                <c:pt idx="25">
                  <c:v>6114</c:v>
                </c:pt>
                <c:pt idx="26">
                  <c:v>6619</c:v>
                </c:pt>
                <c:pt idx="27">
                  <c:v>7113</c:v>
                </c:pt>
                <c:pt idx="28">
                  <c:v>7612</c:v>
                </c:pt>
                <c:pt idx="29">
                  <c:v>8154</c:v>
                </c:pt>
                <c:pt idx="30">
                  <c:v>8719</c:v>
                </c:pt>
                <c:pt idx="31">
                  <c:v>9244</c:v>
                </c:pt>
                <c:pt idx="32">
                  <c:v>9727</c:v>
                </c:pt>
                <c:pt idx="33">
                  <c:v>10095</c:v>
                </c:pt>
                <c:pt idx="34">
                  <c:v>10445</c:v>
                </c:pt>
                <c:pt idx="35">
                  <c:v>10682</c:v>
                </c:pt>
                <c:pt idx="36">
                  <c:v>10851</c:v>
                </c:pt>
                <c:pt idx="37">
                  <c:v>10963</c:v>
                </c:pt>
                <c:pt idx="38">
                  <c:v>11036</c:v>
                </c:pt>
                <c:pt idx="39">
                  <c:v>11068</c:v>
                </c:pt>
                <c:pt idx="40">
                  <c:v>11100</c:v>
                </c:pt>
                <c:pt idx="41">
                  <c:v>11116</c:v>
                </c:pt>
                <c:pt idx="42">
                  <c:v>11132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BD-418B-B339-72E9FA8812CF}"/>
            </c:ext>
          </c:extLst>
        </c:ser>
        <c:ser>
          <c:idx val="1"/>
          <c:order val="1"/>
          <c:tx>
            <c:v>Expected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'asteroid population from harris'!$B$2:$B$44</c:f>
              <c:numCache>
                <c:formatCode>0.000</c:formatCode>
                <c:ptCount val="43"/>
                <c:pt idx="0">
                  <c:v>50.171947956523475</c:v>
                </c:pt>
                <c:pt idx="1">
                  <c:v>39.852994852983855</c:v>
                </c:pt>
                <c:pt idx="2">
                  <c:v>31.656359050046547</c:v>
                </c:pt>
                <c:pt idx="3">
                  <c:v>25.145539802021506</c:v>
                </c:pt>
                <c:pt idx="4">
                  <c:v>19.973812242128886</c:v>
                </c:pt>
                <c:pt idx="5">
                  <c:v>15.865763019004481</c:v>
                </c:pt>
                <c:pt idx="6">
                  <c:v>12.602623531439619</c:v>
                </c:pt>
                <c:pt idx="7">
                  <c:v>10.010619702623123</c:v>
                </c:pt>
                <c:pt idx="8">
                  <c:v>7.9517178768807382</c:v>
                </c:pt>
                <c:pt idx="9">
                  <c:v>6.3162740241681892</c:v>
                </c:pt>
                <c:pt idx="10">
                  <c:v>5.0171947956523475</c:v>
                </c:pt>
                <c:pt idx="11">
                  <c:v>3.9852994852983814</c:v>
                </c:pt>
                <c:pt idx="12">
                  <c:v>3.1656359050046539</c:v>
                </c:pt>
                <c:pt idx="13">
                  <c:v>2.5145539802021499</c:v>
                </c:pt>
                <c:pt idx="14">
                  <c:v>1.9973812242128883</c:v>
                </c:pt>
                <c:pt idx="15">
                  <c:v>1.5865763019004477</c:v>
                </c:pt>
                <c:pt idx="16">
                  <c:v>1.2602623531439616</c:v>
                </c:pt>
                <c:pt idx="17">
                  <c:v>1.0010619702623131</c:v>
                </c:pt>
                <c:pt idx="18">
                  <c:v>0.79517178768807362</c:v>
                </c:pt>
                <c:pt idx="19">
                  <c:v>0.63162740241681825</c:v>
                </c:pt>
                <c:pt idx="20">
                  <c:v>0.50171947956523499</c:v>
                </c:pt>
                <c:pt idx="21">
                  <c:v>0.39852994852983797</c:v>
                </c:pt>
                <c:pt idx="22">
                  <c:v>0.31656359050046534</c:v>
                </c:pt>
                <c:pt idx="23">
                  <c:v>0.25145539802021472</c:v>
                </c:pt>
                <c:pt idx="24">
                  <c:v>0.19973812242128894</c:v>
                </c:pt>
                <c:pt idx="25">
                  <c:v>0.15865763019004503</c:v>
                </c:pt>
                <c:pt idx="26">
                  <c:v>0.12602623531439602</c:v>
                </c:pt>
                <c:pt idx="27">
                  <c:v>0.10010619702623119</c:v>
                </c:pt>
                <c:pt idx="28">
                  <c:v>7.951717876880729E-2</c:v>
                </c:pt>
                <c:pt idx="29">
                  <c:v>6.3162740241681864E-2</c:v>
                </c:pt>
                <c:pt idx="30">
                  <c:v>5.0171947956523535E-2</c:v>
                </c:pt>
                <c:pt idx="31">
                  <c:v>3.9852994852983832E-2</c:v>
                </c:pt>
                <c:pt idx="32">
                  <c:v>3.1656359050046497E-2</c:v>
                </c:pt>
                <c:pt idx="33">
                  <c:v>2.5145539802021444E-2</c:v>
                </c:pt>
                <c:pt idx="34">
                  <c:v>1.9973812242128876E-2</c:v>
                </c:pt>
                <c:pt idx="35">
                  <c:v>1.5865763019004487E-2</c:v>
                </c:pt>
                <c:pt idx="36">
                  <c:v>1.2602623531439611E-2</c:v>
                </c:pt>
                <c:pt idx="37">
                  <c:v>1.0010619702623126E-2</c:v>
                </c:pt>
                <c:pt idx="38">
                  <c:v>7.9517178768807179E-3</c:v>
                </c:pt>
                <c:pt idx="39">
                  <c:v>6.3162740241681789E-3</c:v>
                </c:pt>
                <c:pt idx="40">
                  <c:v>5.0171947956523487E-3</c:v>
                </c:pt>
                <c:pt idx="41">
                  <c:v>3.985299485298379E-3</c:v>
                </c:pt>
                <c:pt idx="42">
                  <c:v>3.1656359050046519E-3</c:v>
                </c:pt>
              </c:numCache>
            </c:numRef>
          </c:xVal>
          <c:yVal>
            <c:numRef>
              <c:f>'asteroid population from harris'!$F$2:$F$44</c:f>
              <c:numCache>
                <c:formatCode>0.00E+00</c:formatCode>
                <c:ptCount val="43"/>
                <c:pt idx="0">
                  <c:v>1.0101010101010102</c:v>
                </c:pt>
                <c:pt idx="1">
                  <c:v>1.0101010101010102</c:v>
                </c:pt>
                <c:pt idx="2">
                  <c:v>1.0101010101010102</c:v>
                </c:pt>
                <c:pt idx="3">
                  <c:v>1.0101010101010102</c:v>
                </c:pt>
                <c:pt idx="4">
                  <c:v>2.0202020202020203</c:v>
                </c:pt>
                <c:pt idx="5">
                  <c:v>2.0202020202020203</c:v>
                </c:pt>
                <c:pt idx="6">
                  <c:v>3.0303030303030303</c:v>
                </c:pt>
                <c:pt idx="7">
                  <c:v>5.0505050505050502</c:v>
                </c:pt>
                <c:pt idx="8">
                  <c:v>8.0808080808080796</c:v>
                </c:pt>
                <c:pt idx="9">
                  <c:v>15.15151515151515</c:v>
                </c:pt>
                <c:pt idx="10">
                  <c:v>26.341749129134683</c:v>
                </c:pt>
                <c:pt idx="11">
                  <c:v>55.873317357240595</c:v>
                </c:pt>
                <c:pt idx="12">
                  <c:v>112.11053617114652</c:v>
                </c:pt>
                <c:pt idx="13">
                  <c:v>198.79784267269451</c:v>
                </c:pt>
                <c:pt idx="14">
                  <c:v>328.91326764646158</c:v>
                </c:pt>
                <c:pt idx="15">
                  <c:v>512.30053841237304</c:v>
                </c:pt>
                <c:pt idx="16">
                  <c:v>802.36825850266655</c:v>
                </c:pt>
                <c:pt idx="17">
                  <c:v>1227.3077258150151</c:v>
                </c:pt>
                <c:pt idx="18">
                  <c:v>1936.7671852744747</c:v>
                </c:pt>
                <c:pt idx="19">
                  <c:v>2855.9430965264555</c:v>
                </c:pt>
                <c:pt idx="20">
                  <c:v>4246.9057684321524</c:v>
                </c:pt>
                <c:pt idx="21">
                  <c:v>6027.2675255380955</c:v>
                </c:pt>
                <c:pt idx="22">
                  <c:v>8592.4849168424425</c:v>
                </c:pt>
                <c:pt idx="23">
                  <c:v>12268.160592518117</c:v>
                </c:pt>
                <c:pt idx="24">
                  <c:v>17407.291027300726</c:v>
                </c:pt>
                <c:pt idx="25">
                  <c:v>25494.640424891088</c:v>
                </c:pt>
                <c:pt idx="26">
                  <c:v>39640.29868819641</c:v>
                </c:pt>
                <c:pt idx="27">
                  <c:v>67393.107676960455</c:v>
                </c:pt>
                <c:pt idx="28">
                  <c:v>126656.76563420511</c:v>
                </c:pt>
                <c:pt idx="29">
                  <c:v>268913.98348197411</c:v>
                </c:pt>
                <c:pt idx="30">
                  <c:v>631093.47066146135</c:v>
                </c:pt>
                <c:pt idx="31">
                  <c:v>1479235.6354433675</c:v>
                </c:pt>
                <c:pt idx="32">
                  <c:v>3434701.2224879023</c:v>
                </c:pt>
                <c:pt idx="33">
                  <c:v>7185975.4324777089</c:v>
                </c:pt>
                <c:pt idx="34">
                  <c:v>16137382.082094077</c:v>
                </c:pt>
                <c:pt idx="35">
                  <c:v>31329689.774401769</c:v>
                </c:pt>
                <c:pt idx="36">
                  <c:v>58631789.935952656</c:v>
                </c:pt>
                <c:pt idx="37">
                  <c:v>104160245.22050551</c:v>
                </c:pt>
                <c:pt idx="38">
                  <c:v>178574108.62519461</c:v>
                </c:pt>
                <c:pt idx="39">
                  <c:v>260415540.85025853</c:v>
                </c:pt>
                <c:pt idx="40">
                  <c:v>465543745.97846365</c:v>
                </c:pt>
                <c:pt idx="41">
                  <c:v>724025167.62628269</c:v>
                </c:pt>
                <c:pt idx="42">
                  <c:v>1374431671.6913233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BD-418B-B339-72E9FA88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26528"/>
        <c:axId val="2139265120"/>
      </c:scatterChart>
      <c:valAx>
        <c:axId val="1415265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 [km]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265120"/>
        <c:crosses val="autoZero"/>
        <c:crossBetween val="midCat"/>
      </c:valAx>
      <c:valAx>
        <c:axId val="2139265120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(&lt;H)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26528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completeness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'asteroid population from harris'!$A$2:$A$44</c:f>
              <c:numCache>
                <c:formatCode>General</c:formatCode>
                <c:ptCount val="43"/>
                <c:pt idx="0">
                  <c:v>9.25</c:v>
                </c:pt>
                <c:pt idx="1">
                  <c:v>9.75</c:v>
                </c:pt>
                <c:pt idx="2">
                  <c:v>10.25</c:v>
                </c:pt>
                <c:pt idx="3">
                  <c:v>10.75</c:v>
                </c:pt>
                <c:pt idx="4">
                  <c:v>11.25</c:v>
                </c:pt>
                <c:pt idx="5">
                  <c:v>11.75</c:v>
                </c:pt>
                <c:pt idx="6">
                  <c:v>12.25</c:v>
                </c:pt>
                <c:pt idx="7">
                  <c:v>12.75</c:v>
                </c:pt>
                <c:pt idx="8">
                  <c:v>13.25</c:v>
                </c:pt>
                <c:pt idx="9">
                  <c:v>13.75</c:v>
                </c:pt>
                <c:pt idx="10">
                  <c:v>14.25</c:v>
                </c:pt>
                <c:pt idx="11">
                  <c:v>14.75</c:v>
                </c:pt>
                <c:pt idx="12">
                  <c:v>15.25</c:v>
                </c:pt>
                <c:pt idx="13">
                  <c:v>15.75</c:v>
                </c:pt>
                <c:pt idx="14">
                  <c:v>16.25</c:v>
                </c:pt>
                <c:pt idx="15">
                  <c:v>16.75</c:v>
                </c:pt>
                <c:pt idx="16">
                  <c:v>17.25</c:v>
                </c:pt>
                <c:pt idx="17">
                  <c:v>17.75</c:v>
                </c:pt>
                <c:pt idx="18">
                  <c:v>18.25</c:v>
                </c:pt>
                <c:pt idx="19">
                  <c:v>18.75</c:v>
                </c:pt>
                <c:pt idx="20">
                  <c:v>19.25</c:v>
                </c:pt>
                <c:pt idx="21">
                  <c:v>19.75</c:v>
                </c:pt>
                <c:pt idx="22">
                  <c:v>20.25</c:v>
                </c:pt>
                <c:pt idx="23">
                  <c:v>20.75</c:v>
                </c:pt>
                <c:pt idx="24">
                  <c:v>21.25</c:v>
                </c:pt>
                <c:pt idx="25">
                  <c:v>21.75</c:v>
                </c:pt>
                <c:pt idx="26">
                  <c:v>22.25</c:v>
                </c:pt>
                <c:pt idx="27">
                  <c:v>22.75</c:v>
                </c:pt>
                <c:pt idx="28">
                  <c:v>23.25</c:v>
                </c:pt>
                <c:pt idx="29">
                  <c:v>23.75</c:v>
                </c:pt>
                <c:pt idx="30">
                  <c:v>24.25</c:v>
                </c:pt>
                <c:pt idx="31">
                  <c:v>24.75</c:v>
                </c:pt>
                <c:pt idx="32">
                  <c:v>25.25</c:v>
                </c:pt>
                <c:pt idx="33">
                  <c:v>25.75</c:v>
                </c:pt>
                <c:pt idx="34">
                  <c:v>26.25</c:v>
                </c:pt>
                <c:pt idx="35">
                  <c:v>26.75</c:v>
                </c:pt>
                <c:pt idx="36">
                  <c:v>27.25</c:v>
                </c:pt>
                <c:pt idx="37">
                  <c:v>27.75</c:v>
                </c:pt>
                <c:pt idx="38">
                  <c:v>28.25</c:v>
                </c:pt>
                <c:pt idx="39">
                  <c:v>28.75</c:v>
                </c:pt>
                <c:pt idx="40">
                  <c:v>29.25</c:v>
                </c:pt>
                <c:pt idx="41">
                  <c:v>29.75</c:v>
                </c:pt>
                <c:pt idx="42">
                  <c:v>30.25</c:v>
                </c:pt>
              </c:numCache>
            </c:numRef>
          </c:xVal>
          <c:yVal>
            <c:numRef>
              <c:f>'asteroid population from harris'!$E$2:$E$44</c:f>
              <c:numCache>
                <c:formatCode>0.000%</c:formatCode>
                <c:ptCount val="43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0.98299999999999998</c:v>
                </c:pt>
                <c:pt idx="11">
                  <c:v>0.98199999999999998</c:v>
                </c:pt>
                <c:pt idx="12">
                  <c:v>0.97799999999999998</c:v>
                </c:pt>
                <c:pt idx="13">
                  <c:v>0.96899999999999997</c:v>
                </c:pt>
                <c:pt idx="14">
                  <c:v>0.95299999999999996</c:v>
                </c:pt>
                <c:pt idx="15">
                  <c:v>0.92700000000000005</c:v>
                </c:pt>
                <c:pt idx="16">
                  <c:v>0.88600000000000001</c:v>
                </c:pt>
                <c:pt idx="17">
                  <c:v>0.82599999999999996</c:v>
                </c:pt>
                <c:pt idx="18">
                  <c:v>0.74</c:v>
                </c:pt>
                <c:pt idx="19">
                  <c:v>0.63100000000000001</c:v>
                </c:pt>
                <c:pt idx="20">
                  <c:v>0.50900000000000001</c:v>
                </c:pt>
                <c:pt idx="21">
                  <c:v>0.38700000000000001</c:v>
                </c:pt>
                <c:pt idx="22">
                  <c:v>0.27600000000000002</c:v>
                </c:pt>
                <c:pt idx="23">
                  <c:v>0.185</c:v>
                </c:pt>
                <c:pt idx="24">
                  <c:v>0.115</c:v>
                </c:pt>
                <c:pt idx="25">
                  <c:v>6.6400000000000001E-2</c:v>
                </c:pt>
                <c:pt idx="26">
                  <c:v>3.5700000000000003E-2</c:v>
                </c:pt>
                <c:pt idx="27">
                  <c:v>1.78E-2</c:v>
                </c:pt>
                <c:pt idx="28">
                  <c:v>8.4200000000000004E-3</c:v>
                </c:pt>
                <c:pt idx="29">
                  <c:v>3.81E-3</c:v>
                </c:pt>
                <c:pt idx="30">
                  <c:v>1.56E-3</c:v>
                </c:pt>
                <c:pt idx="31">
                  <c:v>6.1899999999999998E-4</c:v>
                </c:pt>
                <c:pt idx="32">
                  <c:v>2.4699999999999999E-4</c:v>
                </c:pt>
                <c:pt idx="33">
                  <c:v>9.8099999999999999E-5</c:v>
                </c:pt>
                <c:pt idx="34">
                  <c:v>3.9100000000000002E-5</c:v>
                </c:pt>
                <c:pt idx="35">
                  <c:v>1.56E-5</c:v>
                </c:pt>
                <c:pt idx="36">
                  <c:v>6.19E-6</c:v>
                </c:pt>
                <c:pt idx="37">
                  <c:v>2.4600000000000002E-6</c:v>
                </c:pt>
                <c:pt idx="38">
                  <c:v>9.8100000000000001E-7</c:v>
                </c:pt>
                <c:pt idx="39">
                  <c:v>3.9099999999999999E-7</c:v>
                </c:pt>
                <c:pt idx="40">
                  <c:v>1.5599999999999999E-7</c:v>
                </c:pt>
                <c:pt idx="41">
                  <c:v>6.1900000000000005E-8</c:v>
                </c:pt>
                <c:pt idx="42">
                  <c:v>2.4599999999999999E-8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10-41F4-9328-6225D996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97424"/>
        <c:axId val="147098672"/>
      </c:scatterChart>
      <c:valAx>
        <c:axId val="147097424"/>
        <c:scaling>
          <c:orientation val="maxMin"/>
          <c:min val="7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Absolute</a:t>
                </a:r>
                <a:r>
                  <a:rPr lang="en-US" baseline="0"/>
                  <a:t> Magnitude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8672"/>
        <c:crosses val="autoZero"/>
        <c:crossBetween val="midCat"/>
      </c:valAx>
      <c:valAx>
        <c:axId val="147098672"/>
        <c:scaling>
          <c:orientation val="minMax"/>
          <c:max val="1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7424"/>
        <c:crossesAt val="1.0000000000000002E-3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Completeness projection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'Completeness projection'!$C$1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projection'!$C$2:$C$17</c:f>
              <c:numCache>
                <c:formatCode>0.00%</c:formatCode>
                <c:ptCount val="16"/>
                <c:pt idx="0">
                  <c:v>0</c:v>
                </c:pt>
                <c:pt idx="1">
                  <c:v>2.0000000000000002E-5</c:v>
                </c:pt>
                <c:pt idx="2">
                  <c:v>1E-4</c:v>
                </c:pt>
                <c:pt idx="3">
                  <c:v>6.2E-4</c:v>
                </c:pt>
                <c:pt idx="4">
                  <c:v>3.81E-3</c:v>
                </c:pt>
                <c:pt idx="5">
                  <c:v>1.78E-2</c:v>
                </c:pt>
                <c:pt idx="6">
                  <c:v>6.6400000000000001E-2</c:v>
                </c:pt>
                <c:pt idx="7">
                  <c:v>0.185</c:v>
                </c:pt>
                <c:pt idx="8">
                  <c:v>0.38700000000000001</c:v>
                </c:pt>
                <c:pt idx="9">
                  <c:v>0.63100000000000001</c:v>
                </c:pt>
                <c:pt idx="10">
                  <c:v>0.82599999999999996</c:v>
                </c:pt>
                <c:pt idx="11">
                  <c:v>0.92700000000000005</c:v>
                </c:pt>
                <c:pt idx="12">
                  <c:v>0.96899999999999997</c:v>
                </c:pt>
                <c:pt idx="13">
                  <c:v>0.98199999999999998</c:v>
                </c:pt>
                <c:pt idx="14">
                  <c:v>0.99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01-4F8B-843F-F55104E59F9D}"/>
            </c:ext>
          </c:extLst>
        </c:ser>
        <c:ser>
          <c:idx val="1"/>
          <c:order val="1"/>
          <c:tx>
            <c:strRef>
              <c:f>'Completeness projection'!$D$1</c:f>
              <c:strCache>
                <c:ptCount val="1"/>
                <c:pt idx="0">
                  <c:v>5 years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projection'!$D$2:$D$17</c:f>
              <c:numCache>
                <c:formatCode>0.00%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0.12</c:v>
                </c:pt>
                <c:pt idx="5">
                  <c:v>0.28999999999999998</c:v>
                </c:pt>
                <c:pt idx="6">
                  <c:v>0.46</c:v>
                </c:pt>
                <c:pt idx="7">
                  <c:v>0.63</c:v>
                </c:pt>
                <c:pt idx="8">
                  <c:v>0.77</c:v>
                </c:pt>
                <c:pt idx="9">
                  <c:v>0.86</c:v>
                </c:pt>
                <c:pt idx="10">
                  <c:v>0.92</c:v>
                </c:pt>
                <c:pt idx="11">
                  <c:v>0.95</c:v>
                </c:pt>
                <c:pt idx="12">
                  <c:v>0.97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01-4F8B-843F-F55104E59F9D}"/>
            </c:ext>
          </c:extLst>
        </c:ser>
        <c:ser>
          <c:idx val="2"/>
          <c:order val="2"/>
          <c:tx>
            <c:strRef>
              <c:f>'Completeness projection'!$E$1</c:f>
              <c:strCache>
                <c:ptCount val="1"/>
                <c:pt idx="0">
                  <c:v>10 years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projection'!$E$2:$E$17</c:f>
              <c:numCache>
                <c:formatCode>0.00%</c:formatCode>
                <c:ptCount val="16"/>
                <c:pt idx="0">
                  <c:v>4.0000000000000002E-4</c:v>
                </c:pt>
                <c:pt idx="1">
                  <c:v>0.02</c:v>
                </c:pt>
                <c:pt idx="2">
                  <c:v>0.05</c:v>
                </c:pt>
                <c:pt idx="3">
                  <c:v>0.14000000000000001</c:v>
                </c:pt>
                <c:pt idx="4">
                  <c:v>0.32</c:v>
                </c:pt>
                <c:pt idx="5">
                  <c:v>0.56000000000000005</c:v>
                </c:pt>
                <c:pt idx="6">
                  <c:v>0.73</c:v>
                </c:pt>
                <c:pt idx="7">
                  <c:v>0.85</c:v>
                </c:pt>
                <c:pt idx="8">
                  <c:v>0.93</c:v>
                </c:pt>
                <c:pt idx="9">
                  <c:v>0.96</c:v>
                </c:pt>
                <c:pt idx="10">
                  <c:v>0.98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01-4F8B-843F-F55104E59F9D}"/>
            </c:ext>
          </c:extLst>
        </c:ser>
        <c:ser>
          <c:idx val="3"/>
          <c:order val="3"/>
          <c:tx>
            <c:strRef>
              <c:f>'Completeness projection'!$F$1</c:f>
              <c:strCache>
                <c:ptCount val="1"/>
                <c:pt idx="0">
                  <c:v>15 years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projection'!$F$2:$F$17</c:f>
              <c:numCache>
                <c:formatCode>0.00%</c:formatCode>
                <c:ptCount val="16"/>
                <c:pt idx="0">
                  <c:v>0.01</c:v>
                </c:pt>
                <c:pt idx="1">
                  <c:v>0.04</c:v>
                </c:pt>
                <c:pt idx="2">
                  <c:v>0.1</c:v>
                </c:pt>
                <c:pt idx="3">
                  <c:v>0.22</c:v>
                </c:pt>
                <c:pt idx="4">
                  <c:v>0.41</c:v>
                </c:pt>
                <c:pt idx="5">
                  <c:v>0.69</c:v>
                </c:pt>
                <c:pt idx="6">
                  <c:v>0.82</c:v>
                </c:pt>
                <c:pt idx="7">
                  <c:v>0.91</c:v>
                </c:pt>
                <c:pt idx="8">
                  <c:v>0.96</c:v>
                </c:pt>
                <c:pt idx="9">
                  <c:v>0.98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01-4F8B-843F-F55104E59F9D}"/>
            </c:ext>
          </c:extLst>
        </c:ser>
        <c:ser>
          <c:idx val="4"/>
          <c:order val="4"/>
          <c:tx>
            <c:strRef>
              <c:f>'Completeness projection'!$G$1</c:f>
              <c:strCache>
                <c:ptCount val="1"/>
                <c:pt idx="0">
                  <c:v>TIR Survey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'Completeness projection'!$A$2:$A$17</c:f>
              <c:numCache>
                <c:formatCode>General</c:formatCode>
                <c:ptCount val="16"/>
                <c:pt idx="0">
                  <c:v>10</c:v>
                </c:pt>
                <c:pt idx="1">
                  <c:v>16</c:v>
                </c:pt>
                <c:pt idx="2">
                  <c:v>25</c:v>
                </c:pt>
                <c:pt idx="3">
                  <c:v>40</c:v>
                </c:pt>
                <c:pt idx="4">
                  <c:v>63</c:v>
                </c:pt>
                <c:pt idx="5">
                  <c:v>100</c:v>
                </c:pt>
                <c:pt idx="6">
                  <c:v>159</c:v>
                </c:pt>
                <c:pt idx="7">
                  <c:v>252</c:v>
                </c:pt>
                <c:pt idx="8">
                  <c:v>399</c:v>
                </c:pt>
                <c:pt idx="9">
                  <c:v>632</c:v>
                </c:pt>
                <c:pt idx="10">
                  <c:v>1000</c:v>
                </c:pt>
                <c:pt idx="11">
                  <c:v>1589</c:v>
                </c:pt>
                <c:pt idx="12">
                  <c:v>2518</c:v>
                </c:pt>
                <c:pt idx="13">
                  <c:v>3991</c:v>
                </c:pt>
                <c:pt idx="14">
                  <c:v>6321</c:v>
                </c:pt>
                <c:pt idx="15">
                  <c:v>10000</c:v>
                </c:pt>
              </c:numCache>
            </c:numRef>
          </c:xVal>
          <c:yVal>
            <c:numRef>
              <c:f>'Completeness projection'!$G$2:$G$17</c:f>
              <c:numCache>
                <c:formatCode>0.00%</c:formatCode>
                <c:ptCount val="16"/>
                <c:pt idx="0">
                  <c:v>0.02</c:v>
                </c:pt>
                <c:pt idx="1">
                  <c:v>0.04</c:v>
                </c:pt>
                <c:pt idx="2">
                  <c:v>0.1</c:v>
                </c:pt>
                <c:pt idx="3">
                  <c:v>0.24</c:v>
                </c:pt>
                <c:pt idx="4">
                  <c:v>0.5</c:v>
                </c:pt>
                <c:pt idx="5">
                  <c:v>0.73</c:v>
                </c:pt>
                <c:pt idx="6">
                  <c:v>0.84</c:v>
                </c:pt>
                <c:pt idx="7">
                  <c:v>0.93</c:v>
                </c:pt>
                <c:pt idx="8">
                  <c:v>0.97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01-4F8B-843F-F55104E59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362272"/>
        <c:axId val="520341888"/>
      </c:scatterChart>
      <c:valAx>
        <c:axId val="520362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41888"/>
        <c:crosses val="autoZero"/>
        <c:crossBetween val="midCat"/>
      </c:valAx>
      <c:valAx>
        <c:axId val="520341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36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4582239720036"/>
          <c:y val="0.48263779527559053"/>
          <c:w val="0.18944510061242345"/>
          <c:h val="0.39062773403324585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293370</xdr:colOff>
      <xdr:row>29</xdr:row>
      <xdr:rowOff>111442</xdr:rowOff>
    </xdr:from>
    <xdr:to>
      <xdr:col>8</xdr:col>
      <xdr:colOff>310515</xdr:colOff>
      <xdr:row>44</xdr:row>
      <xdr:rowOff>136207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CAD64F-3EA4-4468-A488-6EBC6EE50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</xdr:colOff>
      <xdr:row>29</xdr:row>
      <xdr:rowOff>117157</xdr:rowOff>
    </xdr:from>
    <xdr:to>
      <xdr:col>16</xdr:col>
      <xdr:colOff>164782</xdr:colOff>
      <xdr:row>44</xdr:row>
      <xdr:rowOff>149542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27FEC0-53AD-444F-A735-77DD58893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0FC7D2-7BC3-4291-B4EE-F1859213B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D794B1-F11A-4221-A830-B6BC1166A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15</xdr:col>
      <xdr:colOff>304800</xdr:colOff>
      <xdr:row>48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9C642A-5884-4FB9-9E37-7583B5E24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304800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B038F5-7B60-476C-B3AD-AA6C182898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17</xdr:row>
      <xdr:rowOff>0</xdr:rowOff>
    </xdr:from>
    <xdr:to>
      <xdr:col>23</xdr:col>
      <xdr:colOff>304800</xdr:colOff>
      <xdr:row>32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9BC474-F92F-4704-8756-9B576B0B0F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33</xdr:row>
      <xdr:rowOff>0</xdr:rowOff>
    </xdr:from>
    <xdr:to>
      <xdr:col>23</xdr:col>
      <xdr:colOff>304800</xdr:colOff>
      <xdr:row>48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95BE8-5FCD-400F-A530-D039BF20B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518160</xdr:colOff>
      <xdr:row>10</xdr:row>
      <xdr:rowOff>22860</xdr:rowOff>
    </xdr:from>
    <xdr:to>
      <xdr:col>21</xdr:col>
      <xdr:colOff>213360</xdr:colOff>
      <xdr:row>25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6A29D-5D11-422F-94EE-448B5650B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68580</xdr:colOff>
      <xdr:row>19</xdr:row>
      <xdr:rowOff>60960</xdr:rowOff>
    </xdr:from>
    <xdr:to>
      <xdr:col>12</xdr:col>
      <xdr:colOff>373380</xdr:colOff>
      <xdr:row>34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2F2B4-C3AF-4878-AC0E-4253DCE82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EF38821-86E6-4131-8EBE-7C6EC3100FD7}" autoFormatId="16" applyNumberFormats="0" applyBorderFormats="0" applyFontFormats="0" applyPatternFormats="0" applyAlignmentFormats="0" applyWidthHeightFormats="0">
  <queryTableRefresh nextId="13" unboundColumnsRight="1">
    <queryTableFields count="12">
      <queryTableField id="1" name="Year" tableColumnId="1"/>
      <queryTableField id="2" name="LINEAR" tableColumnId="2"/>
      <queryTableField id="3" name="NEAT" tableColumnId="3"/>
      <queryTableField id="4" name="Spacewatch" tableColumnId="4"/>
      <queryTableField id="5" name="LONEOS" tableColumnId="5"/>
      <queryTableField id="6" name="Catalina" tableColumnId="6"/>
      <queryTableField id="7" name="Pan-STARRS" tableColumnId="7"/>
      <queryTableField id="8" name="NEOWISE" tableColumnId="8"/>
      <queryTableField id="9" name="ATLAS" tableColumnId="9"/>
      <queryTableField id="10" name="All others" tableColumnId="10"/>
      <queryTableField id="11" name="TOTAL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DC7AF4-A4C9-4A63-8D2C-BB419C17BFD6}" name="Discovery_Statistics" displayName="Discovery_Statistics" ref="A1:L28" tableType="queryTable" totalsRowShown="0">
  <autoFilter ref="A1:L28" xr:uid="{18DC7AF4-A4C9-4A63-8D2C-BB419C17BFD6}"/>
  <tableColumns count="12">
    <tableColumn id="1" xr3:uid="{78357EDD-4BCB-45C4-B0DD-0E95BCEC0219}" uniqueName="1" name="Year" queryTableFieldId="1"/>
    <tableColumn id="2" xr3:uid="{72B96074-3A6B-4C14-AFDA-D63776453537}" uniqueName="2" name="LINEAR" queryTableFieldId="2"/>
    <tableColumn id="3" xr3:uid="{4DCB620A-BC10-4E0A-8506-77D7C4F8EA03}" uniqueName="3" name="NEAT" queryTableFieldId="3"/>
    <tableColumn id="4" xr3:uid="{74E9B789-CCCD-4848-BC6D-6859E8F10887}" uniqueName="4" name="Spacewatch" queryTableFieldId="4"/>
    <tableColumn id="5" xr3:uid="{89085CA4-5A26-4DB7-A853-2BDE6064A434}" uniqueName="5" name="LONEOS" queryTableFieldId="5"/>
    <tableColumn id="6" xr3:uid="{5F59E610-9FE7-4303-8592-068859DB467F}" uniqueName="6" name="Catalina" queryTableFieldId="6"/>
    <tableColumn id="7" xr3:uid="{FF562C16-9BCC-425C-97F2-4AC26488C9A6}" uniqueName="7" name="Pan-STARRS" queryTableFieldId="7"/>
    <tableColumn id="8" xr3:uid="{C440E890-E19E-4874-942B-44AB5C1742DD}" uniqueName="8" name="NEOWISE" queryTableFieldId="8"/>
    <tableColumn id="9" xr3:uid="{34F365D5-C0B3-43CD-A71A-7617B5458E08}" uniqueName="9" name="ATLAS" queryTableFieldId="9"/>
    <tableColumn id="10" xr3:uid="{48DC769B-7E34-4BD7-A63E-01D4E66DEB25}" uniqueName="10" name="All others" queryTableFieldId="10"/>
    <tableColumn id="11" xr3:uid="{5D4B13F5-B913-4F16-A7D8-FB6312E83051}" uniqueName="11" name="TOTAL" queryTableFieldId="11"/>
    <tableColumn id="12" xr3:uid="{787A4940-F61B-4371-BB45-DAF36B32C786}" uniqueName="12" name="Other " queryTableFieldId="12" dataDxfId="0">
      <calculatedColumnFormula>SUM(Discovery_Statistics[[#This Row],[LINEAR]:[LONEOS]])+Discovery_Statistics[[#This Row],[All others]]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B7D9-AFE3-4390-AA49-3457341F5C17}">
  <dimension ref="A1:S28"/>
  <sheetViews>
    <sheetView topLeftCell="A13" workbookViewId="0">
      <selection activeCell="U39" sqref="U39"/>
    </sheetView>
  </sheetViews>
  <sheetFormatPr defaultRowHeight="14.4" x14ac:dyDescent="0.3"/>
  <cols>
    <col min="1" max="1" width="7.109375" bestFit="1" customWidth="1"/>
    <col min="2" max="2" width="9.33203125" bestFit="1" customWidth="1"/>
    <col min="3" max="3" width="7.77734375" bestFit="1" customWidth="1"/>
    <col min="4" max="4" width="13.33203125" bestFit="1" customWidth="1"/>
    <col min="5" max="6" width="10.109375" bestFit="1" customWidth="1"/>
    <col min="7" max="7" width="13.5546875" bestFit="1" customWidth="1"/>
    <col min="8" max="8" width="11.33203125" bestFit="1" customWidth="1"/>
    <col min="9" max="9" width="8.5546875" bestFit="1" customWidth="1"/>
    <col min="10" max="10" width="11.5546875" bestFit="1" customWidth="1"/>
    <col min="11" max="11" width="8.6640625" bestFit="1" customWidth="1"/>
  </cols>
  <sheetData>
    <row r="1" spans="1:1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N1" t="s">
        <v>21</v>
      </c>
      <c r="O1" t="s">
        <v>14</v>
      </c>
      <c r="P1" t="s">
        <v>15</v>
      </c>
      <c r="Q1" t="s">
        <v>16</v>
      </c>
      <c r="R1" t="s">
        <v>17</v>
      </c>
      <c r="S1" t="s">
        <v>22</v>
      </c>
    </row>
    <row r="2" spans="1:19" x14ac:dyDescent="0.3">
      <c r="A2">
        <v>2021</v>
      </c>
      <c r="B2">
        <v>0</v>
      </c>
      <c r="C2">
        <v>0</v>
      </c>
      <c r="D2">
        <v>0</v>
      </c>
      <c r="E2">
        <v>0</v>
      </c>
      <c r="F2">
        <v>1374</v>
      </c>
      <c r="G2">
        <v>1285</v>
      </c>
      <c r="H2">
        <v>11</v>
      </c>
      <c r="I2">
        <v>159</v>
      </c>
      <c r="J2">
        <v>222</v>
      </c>
      <c r="K2">
        <v>3051</v>
      </c>
      <c r="L2">
        <f>SUM(Discovery_Statistics[[#This Row],[LINEAR]:[LONEOS]])+Discovery_Statistics[[#This Row],[All others]]</f>
        <v>222</v>
      </c>
      <c r="O2">
        <f>SUM(F2:F$28)</f>
        <v>12995</v>
      </c>
      <c r="P2">
        <f>SUM(G2:G$28)</f>
        <v>7934</v>
      </c>
      <c r="Q2">
        <f>SUM(H2:H$28)</f>
        <v>342</v>
      </c>
      <c r="R2">
        <f>SUM(I2:I$28)</f>
        <v>706</v>
      </c>
      <c r="S2">
        <f>SUM(L2:L$28)</f>
        <v>5497</v>
      </c>
    </row>
    <row r="3" spans="1:19" x14ac:dyDescent="0.3">
      <c r="A3">
        <v>2020</v>
      </c>
      <c r="B3">
        <v>0</v>
      </c>
      <c r="C3">
        <v>0</v>
      </c>
      <c r="D3">
        <v>0</v>
      </c>
      <c r="E3">
        <v>0</v>
      </c>
      <c r="F3">
        <v>1548</v>
      </c>
      <c r="G3">
        <v>1153</v>
      </c>
      <c r="H3">
        <v>21</v>
      </c>
      <c r="I3">
        <v>148</v>
      </c>
      <c r="J3">
        <v>89</v>
      </c>
      <c r="K3">
        <v>2959</v>
      </c>
      <c r="L3">
        <f>SUM(Discovery_Statistics[[#This Row],[LINEAR]:[LONEOS]])+Discovery_Statistics[[#This Row],[All others]]</f>
        <v>89</v>
      </c>
      <c r="O3">
        <f>SUM(F3:F$28)</f>
        <v>11621</v>
      </c>
      <c r="P3">
        <f>SUM(G3:G$28)</f>
        <v>6649</v>
      </c>
      <c r="Q3">
        <f>SUM(H3:H$28)</f>
        <v>331</v>
      </c>
      <c r="R3">
        <f>SUM(I3:I$28)</f>
        <v>547</v>
      </c>
      <c r="S3">
        <f>SUM(L3:L$28)</f>
        <v>5275</v>
      </c>
    </row>
    <row r="4" spans="1:19" x14ac:dyDescent="0.3">
      <c r="A4">
        <v>2019</v>
      </c>
      <c r="B4">
        <v>0</v>
      </c>
      <c r="C4">
        <v>0</v>
      </c>
      <c r="D4">
        <v>0</v>
      </c>
      <c r="E4">
        <v>0</v>
      </c>
      <c r="F4">
        <v>1070</v>
      </c>
      <c r="G4">
        <v>1104</v>
      </c>
      <c r="H4">
        <v>15</v>
      </c>
      <c r="I4">
        <v>155</v>
      </c>
      <c r="J4">
        <v>100</v>
      </c>
      <c r="K4">
        <v>2444</v>
      </c>
      <c r="L4">
        <f>SUM(Discovery_Statistics[[#This Row],[LINEAR]:[LONEOS]])+Discovery_Statistics[[#This Row],[All others]]</f>
        <v>100</v>
      </c>
      <c r="O4">
        <f>SUM(F4:F$28)</f>
        <v>10073</v>
      </c>
      <c r="P4">
        <f>SUM(G4:G$28)</f>
        <v>5496</v>
      </c>
      <c r="Q4">
        <f>SUM(H4:H$28)</f>
        <v>310</v>
      </c>
      <c r="R4">
        <f>SUM(I4:I$28)</f>
        <v>399</v>
      </c>
      <c r="S4">
        <f>SUM(L4:L$28)</f>
        <v>5186</v>
      </c>
    </row>
    <row r="5" spans="1:19" x14ac:dyDescent="0.3">
      <c r="A5">
        <v>2018</v>
      </c>
      <c r="B5">
        <v>0</v>
      </c>
      <c r="C5">
        <v>0</v>
      </c>
      <c r="D5">
        <v>1</v>
      </c>
      <c r="E5">
        <v>0</v>
      </c>
      <c r="F5">
        <v>1053</v>
      </c>
      <c r="G5">
        <v>545</v>
      </c>
      <c r="H5">
        <v>22</v>
      </c>
      <c r="I5">
        <v>123</v>
      </c>
      <c r="J5">
        <v>95</v>
      </c>
      <c r="K5">
        <v>1839</v>
      </c>
      <c r="L5">
        <f>SUM(Discovery_Statistics[[#This Row],[LINEAR]:[LONEOS]])+Discovery_Statistics[[#This Row],[All others]]</f>
        <v>96</v>
      </c>
      <c r="O5">
        <f>SUM(F5:F$28)</f>
        <v>9003</v>
      </c>
      <c r="P5">
        <f>SUM(G5:G$28)</f>
        <v>4392</v>
      </c>
      <c r="Q5">
        <f>SUM(H5:H$28)</f>
        <v>295</v>
      </c>
      <c r="R5">
        <f>SUM(I5:I$28)</f>
        <v>244</v>
      </c>
      <c r="S5">
        <f>SUM(L5:L$28)</f>
        <v>5086</v>
      </c>
    </row>
    <row r="6" spans="1:19" x14ac:dyDescent="0.3">
      <c r="A6">
        <v>2017</v>
      </c>
      <c r="B6">
        <v>22</v>
      </c>
      <c r="C6">
        <v>0</v>
      </c>
      <c r="D6">
        <v>0</v>
      </c>
      <c r="E6">
        <v>0</v>
      </c>
      <c r="F6">
        <v>988</v>
      </c>
      <c r="G6">
        <v>894</v>
      </c>
      <c r="H6">
        <v>24</v>
      </c>
      <c r="I6">
        <v>98</v>
      </c>
      <c r="J6">
        <v>27</v>
      </c>
      <c r="K6">
        <v>2053</v>
      </c>
      <c r="L6">
        <f>SUM(Discovery_Statistics[[#This Row],[LINEAR]:[LONEOS]])+Discovery_Statistics[[#This Row],[All others]]</f>
        <v>49</v>
      </c>
      <c r="O6">
        <f>SUM(F6:F$28)</f>
        <v>7950</v>
      </c>
      <c r="P6">
        <f>SUM(G6:G$28)</f>
        <v>3847</v>
      </c>
      <c r="Q6">
        <f>SUM(H6:H$28)</f>
        <v>273</v>
      </c>
      <c r="R6">
        <f>SUM(I6:I$28)</f>
        <v>121</v>
      </c>
      <c r="S6">
        <f>SUM(L6:L$28)</f>
        <v>4990</v>
      </c>
    </row>
    <row r="7" spans="1:19" x14ac:dyDescent="0.3">
      <c r="A7">
        <v>2016</v>
      </c>
      <c r="B7">
        <v>51</v>
      </c>
      <c r="C7">
        <v>0</v>
      </c>
      <c r="D7">
        <v>5</v>
      </c>
      <c r="E7">
        <v>0</v>
      </c>
      <c r="F7">
        <v>931</v>
      </c>
      <c r="G7">
        <v>769</v>
      </c>
      <c r="H7">
        <v>29</v>
      </c>
      <c r="I7">
        <v>20</v>
      </c>
      <c r="J7">
        <v>88</v>
      </c>
      <c r="K7">
        <v>1893</v>
      </c>
      <c r="L7">
        <f>SUM(Discovery_Statistics[[#This Row],[LINEAR]:[LONEOS]])+Discovery_Statistics[[#This Row],[All others]]</f>
        <v>144</v>
      </c>
      <c r="O7">
        <f>SUM(F7:F$28)</f>
        <v>6962</v>
      </c>
      <c r="P7">
        <f>SUM(G7:G$28)</f>
        <v>2953</v>
      </c>
      <c r="Q7">
        <f>SUM(H7:H$28)</f>
        <v>249</v>
      </c>
      <c r="R7">
        <f>SUM(I7:I$28)</f>
        <v>23</v>
      </c>
      <c r="S7">
        <f>SUM(L7:L$28)</f>
        <v>4941</v>
      </c>
    </row>
    <row r="8" spans="1:19" x14ac:dyDescent="0.3">
      <c r="A8">
        <v>2015</v>
      </c>
      <c r="B8">
        <v>67</v>
      </c>
      <c r="C8">
        <v>0</v>
      </c>
      <c r="D8">
        <v>8</v>
      </c>
      <c r="E8">
        <v>0</v>
      </c>
      <c r="F8">
        <v>569</v>
      </c>
      <c r="G8">
        <v>758</v>
      </c>
      <c r="H8">
        <v>33</v>
      </c>
      <c r="I8">
        <v>3</v>
      </c>
      <c r="J8">
        <v>126</v>
      </c>
      <c r="K8">
        <v>1564</v>
      </c>
      <c r="L8">
        <f>SUM(Discovery_Statistics[[#This Row],[LINEAR]:[LONEOS]])+Discovery_Statistics[[#This Row],[All others]]</f>
        <v>201</v>
      </c>
      <c r="O8">
        <f>SUM(F8:F$28)</f>
        <v>6031</v>
      </c>
      <c r="P8">
        <f>SUM(G8:G$28)</f>
        <v>2184</v>
      </c>
      <c r="Q8">
        <f>SUM(H8:H$28)</f>
        <v>220</v>
      </c>
      <c r="R8">
        <f>SUM(I8:I$28)</f>
        <v>3</v>
      </c>
      <c r="S8">
        <f>SUM(L8:L$28)</f>
        <v>4797</v>
      </c>
    </row>
    <row r="9" spans="1:19" x14ac:dyDescent="0.3">
      <c r="A9">
        <v>2014</v>
      </c>
      <c r="B9">
        <v>0</v>
      </c>
      <c r="C9">
        <v>0</v>
      </c>
      <c r="D9">
        <v>15</v>
      </c>
      <c r="E9">
        <v>0</v>
      </c>
      <c r="F9">
        <v>615</v>
      </c>
      <c r="G9">
        <v>620</v>
      </c>
      <c r="H9">
        <v>42</v>
      </c>
      <c r="I9">
        <v>0</v>
      </c>
      <c r="J9">
        <v>192</v>
      </c>
      <c r="K9">
        <v>1484</v>
      </c>
      <c r="L9">
        <f>SUM(Discovery_Statistics[[#This Row],[LINEAR]:[LONEOS]])+Discovery_Statistics[[#This Row],[All others]]</f>
        <v>207</v>
      </c>
      <c r="O9">
        <f>SUM(F9:F$28)</f>
        <v>5462</v>
      </c>
      <c r="P9">
        <f>SUM(G9:G$28)</f>
        <v>1426</v>
      </c>
      <c r="Q9">
        <f>SUM(H9:H$28)</f>
        <v>187</v>
      </c>
      <c r="R9">
        <f>SUM(I9:I$28)</f>
        <v>0</v>
      </c>
      <c r="S9">
        <f>SUM(L9:L$28)</f>
        <v>4596</v>
      </c>
    </row>
    <row r="10" spans="1:19" x14ac:dyDescent="0.3">
      <c r="A10">
        <v>2013</v>
      </c>
      <c r="B10">
        <v>3</v>
      </c>
      <c r="C10">
        <v>0</v>
      </c>
      <c r="D10">
        <v>25</v>
      </c>
      <c r="E10">
        <v>0</v>
      </c>
      <c r="F10">
        <v>598</v>
      </c>
      <c r="G10">
        <v>359</v>
      </c>
      <c r="H10">
        <v>1</v>
      </c>
      <c r="I10">
        <v>0</v>
      </c>
      <c r="J10">
        <v>46</v>
      </c>
      <c r="K10">
        <v>1032</v>
      </c>
      <c r="L10">
        <f>SUM(Discovery_Statistics[[#This Row],[LINEAR]:[LONEOS]])+Discovery_Statistics[[#This Row],[All others]]</f>
        <v>74</v>
      </c>
      <c r="O10">
        <f>SUM(F10:F$28)</f>
        <v>4847</v>
      </c>
      <c r="P10">
        <f>SUM(G10:G$28)</f>
        <v>806</v>
      </c>
      <c r="Q10">
        <f>SUM(H10:H$28)</f>
        <v>145</v>
      </c>
      <c r="R10">
        <f>SUM(I10:I$28)</f>
        <v>0</v>
      </c>
      <c r="S10">
        <f>SUM(L10:L$28)</f>
        <v>4389</v>
      </c>
    </row>
    <row r="11" spans="1:19" x14ac:dyDescent="0.3">
      <c r="A11">
        <v>2012</v>
      </c>
      <c r="B11">
        <v>53</v>
      </c>
      <c r="C11">
        <v>0</v>
      </c>
      <c r="D11">
        <v>26</v>
      </c>
      <c r="E11">
        <v>0</v>
      </c>
      <c r="F11">
        <v>627</v>
      </c>
      <c r="G11">
        <v>254</v>
      </c>
      <c r="H11">
        <v>0</v>
      </c>
      <c r="I11">
        <v>0</v>
      </c>
      <c r="J11">
        <v>35</v>
      </c>
      <c r="K11">
        <v>995</v>
      </c>
      <c r="L11">
        <f>SUM(Discovery_Statistics[[#This Row],[LINEAR]:[LONEOS]])+Discovery_Statistics[[#This Row],[All others]]</f>
        <v>114</v>
      </c>
      <c r="O11">
        <f>SUM(F11:F$28)</f>
        <v>4249</v>
      </c>
      <c r="P11">
        <f>SUM(G11:G$28)</f>
        <v>447</v>
      </c>
      <c r="Q11">
        <f>SUM(H11:H$28)</f>
        <v>144</v>
      </c>
      <c r="R11">
        <f>SUM(I11:I$28)</f>
        <v>0</v>
      </c>
      <c r="S11">
        <f>SUM(L11:L$28)</f>
        <v>4315</v>
      </c>
    </row>
    <row r="12" spans="1:19" x14ac:dyDescent="0.3">
      <c r="A12">
        <v>2011</v>
      </c>
      <c r="B12">
        <v>68</v>
      </c>
      <c r="C12">
        <v>0</v>
      </c>
      <c r="D12">
        <v>31</v>
      </c>
      <c r="E12">
        <v>0</v>
      </c>
      <c r="F12">
        <v>575</v>
      </c>
      <c r="G12">
        <v>175</v>
      </c>
      <c r="H12">
        <v>3</v>
      </c>
      <c r="I12">
        <v>0</v>
      </c>
      <c r="J12">
        <v>34</v>
      </c>
      <c r="K12">
        <v>886</v>
      </c>
      <c r="L12">
        <f>SUM(Discovery_Statistics[[#This Row],[LINEAR]:[LONEOS]])+Discovery_Statistics[[#This Row],[All others]]</f>
        <v>133</v>
      </c>
      <c r="O12">
        <f>SUM(F12:F$28)</f>
        <v>3622</v>
      </c>
      <c r="P12">
        <f>SUM(G12:G$28)</f>
        <v>193</v>
      </c>
      <c r="Q12">
        <f>SUM(H12:H$28)</f>
        <v>144</v>
      </c>
      <c r="R12">
        <f>SUM(I12:I$28)</f>
        <v>0</v>
      </c>
      <c r="S12">
        <f>SUM(L12:L$28)</f>
        <v>4201</v>
      </c>
    </row>
    <row r="13" spans="1:19" x14ac:dyDescent="0.3">
      <c r="A13">
        <v>2010</v>
      </c>
      <c r="B13">
        <v>101</v>
      </c>
      <c r="C13">
        <v>0</v>
      </c>
      <c r="D13">
        <v>45</v>
      </c>
      <c r="E13">
        <v>0</v>
      </c>
      <c r="F13">
        <v>601</v>
      </c>
      <c r="G13">
        <v>18</v>
      </c>
      <c r="H13">
        <v>141</v>
      </c>
      <c r="I13">
        <v>0</v>
      </c>
      <c r="J13">
        <v>23</v>
      </c>
      <c r="K13">
        <v>929</v>
      </c>
      <c r="L13">
        <f>SUM(Discovery_Statistics[[#This Row],[LINEAR]:[LONEOS]])+Discovery_Statistics[[#This Row],[All others]]</f>
        <v>169</v>
      </c>
      <c r="O13">
        <f>SUM(F13:F$28)</f>
        <v>3047</v>
      </c>
      <c r="P13">
        <f>SUM(G13:G$28)</f>
        <v>18</v>
      </c>
      <c r="Q13">
        <f>SUM(H13:H$28)</f>
        <v>141</v>
      </c>
      <c r="R13">
        <f>SUM(I13:I$28)</f>
        <v>0</v>
      </c>
      <c r="S13">
        <f>SUM(L13:L$28)</f>
        <v>4068</v>
      </c>
    </row>
    <row r="14" spans="1:19" x14ac:dyDescent="0.3">
      <c r="A14">
        <v>2009</v>
      </c>
      <c r="B14">
        <v>109</v>
      </c>
      <c r="C14">
        <v>0</v>
      </c>
      <c r="D14">
        <v>65</v>
      </c>
      <c r="E14">
        <v>0</v>
      </c>
      <c r="F14">
        <v>572</v>
      </c>
      <c r="G14">
        <v>0</v>
      </c>
      <c r="H14">
        <v>0</v>
      </c>
      <c r="I14">
        <v>0</v>
      </c>
      <c r="J14">
        <v>34</v>
      </c>
      <c r="K14">
        <v>780</v>
      </c>
      <c r="L14">
        <f>SUM(Discovery_Statistics[[#This Row],[LINEAR]:[LONEOS]])+Discovery_Statistics[[#This Row],[All others]]</f>
        <v>208</v>
      </c>
      <c r="O14">
        <f>SUM(F14:F$28)</f>
        <v>2446</v>
      </c>
      <c r="P14">
        <f>SUM(G14:G$28)</f>
        <v>0</v>
      </c>
      <c r="Q14">
        <f>SUM(H14:H$28)</f>
        <v>0</v>
      </c>
      <c r="R14">
        <f>SUM(I14:I$28)</f>
        <v>0</v>
      </c>
      <c r="S14">
        <f>SUM(L14:L$28)</f>
        <v>3899</v>
      </c>
    </row>
    <row r="15" spans="1:19" x14ac:dyDescent="0.3">
      <c r="A15">
        <v>2008</v>
      </c>
      <c r="B15">
        <v>139</v>
      </c>
      <c r="C15">
        <v>0</v>
      </c>
      <c r="D15">
        <v>85</v>
      </c>
      <c r="E15">
        <v>1</v>
      </c>
      <c r="F15">
        <v>562</v>
      </c>
      <c r="G15">
        <v>0</v>
      </c>
      <c r="H15">
        <v>0</v>
      </c>
      <c r="I15">
        <v>0</v>
      </c>
      <c r="J15">
        <v>17</v>
      </c>
      <c r="K15">
        <v>804</v>
      </c>
      <c r="L15">
        <f>SUM(Discovery_Statistics[[#This Row],[LINEAR]:[LONEOS]])+Discovery_Statistics[[#This Row],[All others]]</f>
        <v>242</v>
      </c>
      <c r="O15">
        <f>SUM(F15:F$28)</f>
        <v>1874</v>
      </c>
      <c r="P15">
        <f>SUM(G15:G$28)</f>
        <v>0</v>
      </c>
      <c r="Q15">
        <f>SUM(H15:H$28)</f>
        <v>0</v>
      </c>
      <c r="R15">
        <f>SUM(I15:I$28)</f>
        <v>0</v>
      </c>
      <c r="S15">
        <f>SUM(L15:L$28)</f>
        <v>3691</v>
      </c>
    </row>
    <row r="16" spans="1:19" x14ac:dyDescent="0.3">
      <c r="A16">
        <v>2007</v>
      </c>
      <c r="B16">
        <v>111</v>
      </c>
      <c r="C16">
        <v>4</v>
      </c>
      <c r="D16">
        <v>47</v>
      </c>
      <c r="E16">
        <v>12</v>
      </c>
      <c r="F16">
        <v>468</v>
      </c>
      <c r="G16">
        <v>0</v>
      </c>
      <c r="H16">
        <v>0</v>
      </c>
      <c r="I16">
        <v>0</v>
      </c>
      <c r="J16">
        <v>10</v>
      </c>
      <c r="K16">
        <v>652</v>
      </c>
      <c r="L16">
        <f>SUM(Discovery_Statistics[[#This Row],[LINEAR]:[LONEOS]])+Discovery_Statistics[[#This Row],[All others]]</f>
        <v>184</v>
      </c>
      <c r="O16">
        <f>SUM(F16:F$28)</f>
        <v>1312</v>
      </c>
      <c r="P16">
        <f>SUM(G16:G$28)</f>
        <v>0</v>
      </c>
      <c r="Q16">
        <f>SUM(H16:H$28)</f>
        <v>0</v>
      </c>
      <c r="R16">
        <f>SUM(I16:I$28)</f>
        <v>0</v>
      </c>
      <c r="S16">
        <f>SUM(L16:L$28)</f>
        <v>3449</v>
      </c>
    </row>
    <row r="17" spans="1:19" x14ac:dyDescent="0.3">
      <c r="A17">
        <v>2006</v>
      </c>
      <c r="B17">
        <v>96</v>
      </c>
      <c r="C17">
        <v>22</v>
      </c>
      <c r="D17">
        <v>100</v>
      </c>
      <c r="E17">
        <v>19</v>
      </c>
      <c r="F17">
        <v>394</v>
      </c>
      <c r="G17">
        <v>0</v>
      </c>
      <c r="H17">
        <v>0</v>
      </c>
      <c r="I17">
        <v>0</v>
      </c>
      <c r="J17">
        <v>10</v>
      </c>
      <c r="K17">
        <v>641</v>
      </c>
      <c r="L17">
        <f>SUM(Discovery_Statistics[[#This Row],[LINEAR]:[LONEOS]])+Discovery_Statistics[[#This Row],[All others]]</f>
        <v>247</v>
      </c>
      <c r="O17">
        <f>SUM(F17:F$28)</f>
        <v>844</v>
      </c>
      <c r="P17">
        <f>SUM(G17:G$28)</f>
        <v>0</v>
      </c>
      <c r="Q17">
        <f>SUM(H17:H$28)</f>
        <v>0</v>
      </c>
      <c r="R17">
        <f>SUM(I17:I$28)</f>
        <v>0</v>
      </c>
      <c r="S17">
        <f>SUM(L17:L$28)</f>
        <v>3265</v>
      </c>
    </row>
    <row r="18" spans="1:19" x14ac:dyDescent="0.3">
      <c r="A18">
        <v>2005</v>
      </c>
      <c r="B18">
        <v>137</v>
      </c>
      <c r="C18">
        <v>38</v>
      </c>
      <c r="D18">
        <v>83</v>
      </c>
      <c r="E18">
        <v>42</v>
      </c>
      <c r="F18">
        <v>310</v>
      </c>
      <c r="G18">
        <v>0</v>
      </c>
      <c r="H18">
        <v>0</v>
      </c>
      <c r="I18">
        <v>0</v>
      </c>
      <c r="J18">
        <v>20</v>
      </c>
      <c r="K18">
        <v>630</v>
      </c>
      <c r="L18">
        <f>SUM(Discovery_Statistics[[#This Row],[LINEAR]:[LONEOS]])+Discovery_Statistics[[#This Row],[All others]]</f>
        <v>320</v>
      </c>
      <c r="O18">
        <f>SUM(F18:F$28)</f>
        <v>450</v>
      </c>
      <c r="P18">
        <f>SUM(G18:G$28)</f>
        <v>0</v>
      </c>
      <c r="Q18">
        <f>SUM(H18:H$28)</f>
        <v>0</v>
      </c>
      <c r="R18">
        <f>SUM(I18:I$28)</f>
        <v>0</v>
      </c>
      <c r="S18">
        <f>SUM(L18:L$28)</f>
        <v>3018</v>
      </c>
    </row>
    <row r="19" spans="1:19" x14ac:dyDescent="0.3">
      <c r="A19">
        <v>2004</v>
      </c>
      <c r="B19">
        <v>303</v>
      </c>
      <c r="C19">
        <v>26</v>
      </c>
      <c r="D19">
        <v>73</v>
      </c>
      <c r="E19">
        <v>39</v>
      </c>
      <c r="F19">
        <v>85</v>
      </c>
      <c r="G19">
        <v>0</v>
      </c>
      <c r="H19">
        <v>0</v>
      </c>
      <c r="I19">
        <v>0</v>
      </c>
      <c r="J19">
        <v>12</v>
      </c>
      <c r="K19">
        <v>538</v>
      </c>
      <c r="L19">
        <f>SUM(Discovery_Statistics[[#This Row],[LINEAR]:[LONEOS]])+Discovery_Statistics[[#This Row],[All others]]</f>
        <v>453</v>
      </c>
      <c r="O19">
        <f>SUM(F19:F$28)</f>
        <v>140</v>
      </c>
      <c r="P19">
        <f>SUM(G19:G$28)</f>
        <v>0</v>
      </c>
      <c r="Q19">
        <f>SUM(H19:H$28)</f>
        <v>0</v>
      </c>
      <c r="R19">
        <f>SUM(I19:I$28)</f>
        <v>0</v>
      </c>
      <c r="S19">
        <f>SUM(L19:L$28)</f>
        <v>2698</v>
      </c>
    </row>
    <row r="20" spans="1:19" x14ac:dyDescent="0.3">
      <c r="A20">
        <v>2003</v>
      </c>
      <c r="B20">
        <v>236</v>
      </c>
      <c r="C20">
        <v>67</v>
      </c>
      <c r="D20">
        <v>56</v>
      </c>
      <c r="E20">
        <v>54</v>
      </c>
      <c r="F20">
        <v>7</v>
      </c>
      <c r="G20">
        <v>0</v>
      </c>
      <c r="H20">
        <v>0</v>
      </c>
      <c r="I20">
        <v>0</v>
      </c>
      <c r="J20">
        <v>19</v>
      </c>
      <c r="K20">
        <v>439</v>
      </c>
      <c r="L20">
        <f>SUM(Discovery_Statistics[[#This Row],[LINEAR]:[LONEOS]])+Discovery_Statistics[[#This Row],[All others]]</f>
        <v>432</v>
      </c>
      <c r="O20">
        <f>SUM(F20:F$28)</f>
        <v>55</v>
      </c>
      <c r="P20">
        <f>SUM(G20:G$28)</f>
        <v>0</v>
      </c>
      <c r="Q20">
        <f>SUM(H20:H$28)</f>
        <v>0</v>
      </c>
      <c r="R20">
        <f>SUM(I20:I$28)</f>
        <v>0</v>
      </c>
      <c r="S20">
        <f>SUM(L20:L$28)</f>
        <v>2245</v>
      </c>
    </row>
    <row r="21" spans="1:19" x14ac:dyDescent="0.3">
      <c r="A21">
        <v>2002</v>
      </c>
      <c r="B21">
        <v>287</v>
      </c>
      <c r="C21">
        <v>147</v>
      </c>
      <c r="D21">
        <v>23</v>
      </c>
      <c r="E21">
        <v>21</v>
      </c>
      <c r="F21">
        <v>1</v>
      </c>
      <c r="G21">
        <v>0</v>
      </c>
      <c r="H21">
        <v>0</v>
      </c>
      <c r="I21">
        <v>0</v>
      </c>
      <c r="J21">
        <v>11</v>
      </c>
      <c r="K21">
        <v>490</v>
      </c>
      <c r="L21">
        <f>SUM(Discovery_Statistics[[#This Row],[LINEAR]:[LONEOS]])+Discovery_Statistics[[#This Row],[All others]]</f>
        <v>489</v>
      </c>
      <c r="O21">
        <f>SUM(F21:F$28)</f>
        <v>48</v>
      </c>
      <c r="P21">
        <f>SUM(G21:G$28)</f>
        <v>0</v>
      </c>
      <c r="Q21">
        <f>SUM(H21:H$28)</f>
        <v>0</v>
      </c>
      <c r="R21">
        <f>SUM(I21:I$28)</f>
        <v>0</v>
      </c>
      <c r="S21">
        <f>SUM(L21:L$28)</f>
        <v>1813</v>
      </c>
    </row>
    <row r="22" spans="1:19" x14ac:dyDescent="0.3">
      <c r="A22">
        <v>2001</v>
      </c>
      <c r="B22">
        <v>280</v>
      </c>
      <c r="C22">
        <v>92</v>
      </c>
      <c r="D22">
        <v>23</v>
      </c>
      <c r="E22">
        <v>42</v>
      </c>
      <c r="F22">
        <v>0</v>
      </c>
      <c r="G22">
        <v>0</v>
      </c>
      <c r="H22">
        <v>0</v>
      </c>
      <c r="I22">
        <v>0</v>
      </c>
      <c r="J22">
        <v>6</v>
      </c>
      <c r="K22">
        <v>443</v>
      </c>
      <c r="L22">
        <f>SUM(Discovery_Statistics[[#This Row],[LINEAR]:[LONEOS]])+Discovery_Statistics[[#This Row],[All others]]</f>
        <v>443</v>
      </c>
      <c r="O22">
        <f>SUM(F22:F$28)</f>
        <v>47</v>
      </c>
      <c r="P22">
        <f>SUM(G22:G$28)</f>
        <v>0</v>
      </c>
      <c r="Q22">
        <f>SUM(H22:H$28)</f>
        <v>0</v>
      </c>
      <c r="R22">
        <f>SUM(I22:I$28)</f>
        <v>0</v>
      </c>
      <c r="S22">
        <f>SUM(L22:L$28)</f>
        <v>1324</v>
      </c>
    </row>
    <row r="23" spans="1:19" x14ac:dyDescent="0.3">
      <c r="A23">
        <v>2000</v>
      </c>
      <c r="B23">
        <v>256</v>
      </c>
      <c r="C23">
        <v>16</v>
      </c>
      <c r="D23">
        <v>26</v>
      </c>
      <c r="E23">
        <v>38</v>
      </c>
      <c r="F23">
        <v>14</v>
      </c>
      <c r="G23">
        <v>0</v>
      </c>
      <c r="H23">
        <v>0</v>
      </c>
      <c r="I23">
        <v>0</v>
      </c>
      <c r="J23">
        <v>12</v>
      </c>
      <c r="K23">
        <v>362</v>
      </c>
      <c r="L23">
        <f>SUM(Discovery_Statistics[[#This Row],[LINEAR]:[LONEOS]])+Discovery_Statistics[[#This Row],[All others]]</f>
        <v>348</v>
      </c>
      <c r="O23">
        <f>SUM(F23:F$28)</f>
        <v>47</v>
      </c>
      <c r="P23">
        <f>SUM(G23:G$28)</f>
        <v>0</v>
      </c>
      <c r="Q23">
        <f>SUM(H23:H$28)</f>
        <v>0</v>
      </c>
      <c r="R23">
        <f>SUM(I23:I$28)</f>
        <v>0</v>
      </c>
      <c r="S23">
        <f>SUM(L23:L$28)</f>
        <v>881</v>
      </c>
    </row>
    <row r="24" spans="1:19" x14ac:dyDescent="0.3">
      <c r="A24">
        <v>1999</v>
      </c>
      <c r="B24">
        <v>162</v>
      </c>
      <c r="C24">
        <v>0</v>
      </c>
      <c r="D24">
        <v>19</v>
      </c>
      <c r="E24">
        <v>14</v>
      </c>
      <c r="F24">
        <v>30</v>
      </c>
      <c r="G24">
        <v>0</v>
      </c>
      <c r="H24">
        <v>0</v>
      </c>
      <c r="I24">
        <v>0</v>
      </c>
      <c r="J24">
        <v>4</v>
      </c>
      <c r="K24">
        <v>229</v>
      </c>
      <c r="L24">
        <f>SUM(Discovery_Statistics[[#This Row],[LINEAR]:[LONEOS]])+Discovery_Statistics[[#This Row],[All others]]</f>
        <v>199</v>
      </c>
      <c r="O24">
        <f>SUM(F24:F$28)</f>
        <v>33</v>
      </c>
      <c r="P24">
        <f>SUM(G24:G$28)</f>
        <v>0</v>
      </c>
      <c r="Q24">
        <f>SUM(H24:H$28)</f>
        <v>0</v>
      </c>
      <c r="R24">
        <f>SUM(I24:I$28)</f>
        <v>0</v>
      </c>
      <c r="S24">
        <f>SUM(L24:L$28)</f>
        <v>533</v>
      </c>
    </row>
    <row r="25" spans="1:19" x14ac:dyDescent="0.3">
      <c r="A25">
        <v>1998</v>
      </c>
      <c r="B25">
        <v>137</v>
      </c>
      <c r="C25">
        <v>11</v>
      </c>
      <c r="D25">
        <v>34</v>
      </c>
      <c r="E25">
        <v>8</v>
      </c>
      <c r="F25">
        <v>3</v>
      </c>
      <c r="G25">
        <v>0</v>
      </c>
      <c r="H25">
        <v>0</v>
      </c>
      <c r="I25">
        <v>0</v>
      </c>
      <c r="J25">
        <v>12</v>
      </c>
      <c r="K25">
        <v>205</v>
      </c>
      <c r="L25">
        <f>SUM(Discovery_Statistics[[#This Row],[LINEAR]:[LONEOS]])+Discovery_Statistics[[#This Row],[All others]]</f>
        <v>202</v>
      </c>
      <c r="O25">
        <f>SUM(F25:F$28)</f>
        <v>3</v>
      </c>
      <c r="P25">
        <f>SUM(G25:G$28)</f>
        <v>0</v>
      </c>
      <c r="Q25">
        <f>SUM(H25:H$28)</f>
        <v>0</v>
      </c>
      <c r="R25">
        <f>SUM(I25:I$28)</f>
        <v>0</v>
      </c>
      <c r="S25">
        <f>SUM(L25:L$28)</f>
        <v>334</v>
      </c>
    </row>
    <row r="26" spans="1:19" x14ac:dyDescent="0.3">
      <c r="A26">
        <v>1997</v>
      </c>
      <c r="B26">
        <v>17</v>
      </c>
      <c r="C26">
        <v>11</v>
      </c>
      <c r="D26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12</v>
      </c>
      <c r="K26">
        <v>54</v>
      </c>
      <c r="L26">
        <f>SUM(Discovery_Statistics[[#This Row],[LINEAR]:[LONEOS]])+Discovery_Statistics[[#This Row],[All others]]</f>
        <v>54</v>
      </c>
      <c r="O26">
        <f>SUM(F26:F$28)</f>
        <v>0</v>
      </c>
      <c r="P26">
        <f>SUM(G26:G$28)</f>
        <v>0</v>
      </c>
      <c r="Q26">
        <f>SUM(H26:H$28)</f>
        <v>0</v>
      </c>
      <c r="R26">
        <f>SUM(I26:I$28)</f>
        <v>0</v>
      </c>
      <c r="S26">
        <f>SUM(L26:L$28)</f>
        <v>132</v>
      </c>
    </row>
    <row r="27" spans="1:19" x14ac:dyDescent="0.3">
      <c r="A27">
        <v>1996</v>
      </c>
      <c r="B27">
        <v>1</v>
      </c>
      <c r="C27">
        <v>10</v>
      </c>
      <c r="D27">
        <v>28</v>
      </c>
      <c r="E27">
        <v>0</v>
      </c>
      <c r="F27">
        <v>0</v>
      </c>
      <c r="G27">
        <v>0</v>
      </c>
      <c r="H27">
        <v>0</v>
      </c>
      <c r="I27">
        <v>0</v>
      </c>
      <c r="J27">
        <v>6</v>
      </c>
      <c r="K27">
        <v>45</v>
      </c>
      <c r="L27">
        <f>SUM(Discovery_Statistics[[#This Row],[LINEAR]:[LONEOS]])+Discovery_Statistics[[#This Row],[All others]]</f>
        <v>45</v>
      </c>
      <c r="O27">
        <f>SUM(F27:F$28)</f>
        <v>0</v>
      </c>
      <c r="P27">
        <f>SUM(G27:G$28)</f>
        <v>0</v>
      </c>
      <c r="Q27">
        <f>SUM(H27:H$28)</f>
        <v>0</v>
      </c>
      <c r="R27">
        <f>SUM(I27:I$28)</f>
        <v>0</v>
      </c>
      <c r="S27">
        <f>SUM(L27:L$28)</f>
        <v>78</v>
      </c>
    </row>
    <row r="28" spans="1:19" x14ac:dyDescent="0.3">
      <c r="A28">
        <v>1995</v>
      </c>
      <c r="B28">
        <v>0</v>
      </c>
      <c r="C28">
        <v>0</v>
      </c>
      <c r="D28">
        <v>27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33</v>
      </c>
      <c r="L28">
        <f>SUM(Discovery_Statistics[[#This Row],[LINEAR]:[LONEOS]])+Discovery_Statistics[[#This Row],[All others]]</f>
        <v>33</v>
      </c>
      <c r="O28">
        <f>SUM(F$28:F28)</f>
        <v>0</v>
      </c>
      <c r="P28">
        <f>SUM(G$28:G28)</f>
        <v>0</v>
      </c>
      <c r="Q28">
        <f>SUM(H$28:H28)</f>
        <v>0</v>
      </c>
      <c r="R28">
        <f>SUM(I$28:I28)</f>
        <v>0</v>
      </c>
      <c r="S28">
        <f>SUM(L$28:L28)</f>
        <v>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091D-7440-4B1F-AFE8-B2FB24CDE849}">
  <dimension ref="A1:G52"/>
  <sheetViews>
    <sheetView workbookViewId="0">
      <selection activeCell="E39" sqref="E39"/>
    </sheetView>
  </sheetViews>
  <sheetFormatPr defaultRowHeight="14.4" x14ac:dyDescent="0.3"/>
  <cols>
    <col min="5" max="5" width="12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9.25</v>
      </c>
      <c r="B2" s="2">
        <f>1329 / (SQRT(0.14)) * 10^(-A2/5)</f>
        <v>50.171947956523475</v>
      </c>
      <c r="C2">
        <v>1</v>
      </c>
      <c r="D2">
        <v>1</v>
      </c>
      <c r="E2" s="5">
        <v>0.99</v>
      </c>
      <c r="F2" s="1">
        <f>G2</f>
        <v>1.0101010101010102</v>
      </c>
      <c r="G2" s="1">
        <f t="shared" ref="G2:G44" si="0">D2/E2</f>
        <v>1.0101010101010102</v>
      </c>
    </row>
    <row r="3" spans="1:7" x14ac:dyDescent="0.3">
      <c r="A3">
        <v>9.75</v>
      </c>
      <c r="B3" s="2">
        <f t="shared" ref="B3:B44" si="1">1329 / (SQRT(0.14)) * 10^(-A3/5)</f>
        <v>39.852994852983855</v>
      </c>
      <c r="C3">
        <f>C2+D3</f>
        <v>1</v>
      </c>
      <c r="D3">
        <v>0</v>
      </c>
      <c r="E3" s="5">
        <v>0.99</v>
      </c>
      <c r="F3" s="1">
        <f>F2+G3</f>
        <v>1.0101010101010102</v>
      </c>
      <c r="G3" s="1">
        <f t="shared" si="0"/>
        <v>0</v>
      </c>
    </row>
    <row r="4" spans="1:7" x14ac:dyDescent="0.3">
      <c r="A4">
        <v>10.25</v>
      </c>
      <c r="B4" s="2">
        <f t="shared" si="1"/>
        <v>31.656359050046547</v>
      </c>
      <c r="C4">
        <f t="shared" ref="C4:C44" si="2">C3+D4</f>
        <v>1</v>
      </c>
      <c r="D4">
        <v>0</v>
      </c>
      <c r="E4" s="5">
        <v>0.99</v>
      </c>
      <c r="F4" s="1">
        <f t="shared" ref="F4:F44" si="3">F3+G4</f>
        <v>1.0101010101010102</v>
      </c>
      <c r="G4" s="1">
        <f t="shared" si="0"/>
        <v>0</v>
      </c>
    </row>
    <row r="5" spans="1:7" x14ac:dyDescent="0.3">
      <c r="A5">
        <v>10.75</v>
      </c>
      <c r="B5" s="2">
        <f t="shared" si="1"/>
        <v>25.145539802021506</v>
      </c>
      <c r="C5">
        <f t="shared" si="2"/>
        <v>1</v>
      </c>
      <c r="D5">
        <v>0</v>
      </c>
      <c r="E5" s="5">
        <v>0.99</v>
      </c>
      <c r="F5" s="1">
        <f t="shared" si="3"/>
        <v>1.0101010101010102</v>
      </c>
      <c r="G5" s="1">
        <f t="shared" si="0"/>
        <v>0</v>
      </c>
    </row>
    <row r="6" spans="1:7" x14ac:dyDescent="0.3">
      <c r="A6">
        <v>11.25</v>
      </c>
      <c r="B6" s="2">
        <f t="shared" si="1"/>
        <v>19.973812242128886</v>
      </c>
      <c r="C6">
        <f t="shared" si="2"/>
        <v>2</v>
      </c>
      <c r="D6">
        <v>1</v>
      </c>
      <c r="E6" s="5">
        <v>0.99</v>
      </c>
      <c r="F6" s="1">
        <f t="shared" si="3"/>
        <v>2.0202020202020203</v>
      </c>
      <c r="G6" s="1">
        <f t="shared" si="0"/>
        <v>1.0101010101010102</v>
      </c>
    </row>
    <row r="7" spans="1:7" x14ac:dyDescent="0.3">
      <c r="A7">
        <v>11.75</v>
      </c>
      <c r="B7" s="2">
        <f t="shared" si="1"/>
        <v>15.865763019004481</v>
      </c>
      <c r="C7">
        <f t="shared" si="2"/>
        <v>2</v>
      </c>
      <c r="D7">
        <v>0</v>
      </c>
      <c r="E7" s="5">
        <v>0.99</v>
      </c>
      <c r="F7" s="1">
        <f t="shared" si="3"/>
        <v>2.0202020202020203</v>
      </c>
      <c r="G7" s="1">
        <f t="shared" si="0"/>
        <v>0</v>
      </c>
    </row>
    <row r="8" spans="1:7" x14ac:dyDescent="0.3">
      <c r="A8">
        <v>12.25</v>
      </c>
      <c r="B8" s="2">
        <f t="shared" si="1"/>
        <v>12.602623531439619</v>
      </c>
      <c r="C8">
        <f t="shared" si="2"/>
        <v>3</v>
      </c>
      <c r="D8">
        <v>1</v>
      </c>
      <c r="E8" s="5">
        <v>0.99</v>
      </c>
      <c r="F8" s="1">
        <f t="shared" si="3"/>
        <v>3.0303030303030303</v>
      </c>
      <c r="G8" s="1">
        <f t="shared" si="0"/>
        <v>1.0101010101010102</v>
      </c>
    </row>
    <row r="9" spans="1:7" x14ac:dyDescent="0.3">
      <c r="A9">
        <v>12.75</v>
      </c>
      <c r="B9" s="2">
        <f t="shared" si="1"/>
        <v>10.010619702623123</v>
      </c>
      <c r="C9">
        <f t="shared" si="2"/>
        <v>5</v>
      </c>
      <c r="D9">
        <v>2</v>
      </c>
      <c r="E9" s="5">
        <v>0.99</v>
      </c>
      <c r="F9" s="1">
        <f t="shared" si="3"/>
        <v>5.0505050505050502</v>
      </c>
      <c r="G9" s="1">
        <f t="shared" si="0"/>
        <v>2.0202020202020203</v>
      </c>
    </row>
    <row r="10" spans="1:7" x14ac:dyDescent="0.3">
      <c r="A10">
        <v>13.25</v>
      </c>
      <c r="B10" s="2">
        <f t="shared" si="1"/>
        <v>7.9517178768807382</v>
      </c>
      <c r="C10">
        <f t="shared" si="2"/>
        <v>8</v>
      </c>
      <c r="D10">
        <v>3</v>
      </c>
      <c r="E10" s="5">
        <v>0.99</v>
      </c>
      <c r="F10" s="1">
        <f t="shared" si="3"/>
        <v>8.0808080808080796</v>
      </c>
      <c r="G10" s="1">
        <f t="shared" si="0"/>
        <v>3.0303030303030303</v>
      </c>
    </row>
    <row r="11" spans="1:7" x14ac:dyDescent="0.3">
      <c r="A11">
        <v>13.75</v>
      </c>
      <c r="B11" s="2">
        <f t="shared" si="1"/>
        <v>6.3162740241681892</v>
      </c>
      <c r="C11">
        <f t="shared" si="2"/>
        <v>15</v>
      </c>
      <c r="D11">
        <v>7</v>
      </c>
      <c r="E11" s="5">
        <v>0.99</v>
      </c>
      <c r="F11" s="1">
        <f t="shared" si="3"/>
        <v>15.15151515151515</v>
      </c>
      <c r="G11" s="1">
        <f t="shared" si="0"/>
        <v>7.0707070707070709</v>
      </c>
    </row>
    <row r="12" spans="1:7" x14ac:dyDescent="0.3">
      <c r="A12">
        <v>14.25</v>
      </c>
      <c r="B12" s="2">
        <f t="shared" si="1"/>
        <v>5.0171947956523475</v>
      </c>
      <c r="C12">
        <f t="shared" si="2"/>
        <v>26</v>
      </c>
      <c r="D12">
        <v>11</v>
      </c>
      <c r="E12" s="5">
        <v>0.98299999999999998</v>
      </c>
      <c r="F12" s="1">
        <f t="shared" si="3"/>
        <v>26.341749129134683</v>
      </c>
      <c r="G12" s="1">
        <f t="shared" si="0"/>
        <v>11.190233977619533</v>
      </c>
    </row>
    <row r="13" spans="1:7" x14ac:dyDescent="0.3">
      <c r="A13">
        <v>14.75</v>
      </c>
      <c r="B13" s="2">
        <f t="shared" si="1"/>
        <v>3.9852994852983814</v>
      </c>
      <c r="C13">
        <f t="shared" si="2"/>
        <v>55</v>
      </c>
      <c r="D13">
        <v>29</v>
      </c>
      <c r="E13" s="5">
        <v>0.98199999999999998</v>
      </c>
      <c r="F13" s="1">
        <f t="shared" si="3"/>
        <v>55.873317357240595</v>
      </c>
      <c r="G13" s="1">
        <f t="shared" si="0"/>
        <v>29.531568228105908</v>
      </c>
    </row>
    <row r="14" spans="1:7" x14ac:dyDescent="0.3">
      <c r="A14">
        <v>15.25</v>
      </c>
      <c r="B14" s="2">
        <f t="shared" si="1"/>
        <v>3.1656359050046539</v>
      </c>
      <c r="C14">
        <f t="shared" si="2"/>
        <v>110</v>
      </c>
      <c r="D14">
        <v>55</v>
      </c>
      <c r="E14" s="5">
        <v>0.97799999999999998</v>
      </c>
      <c r="F14" s="1">
        <f t="shared" si="3"/>
        <v>112.11053617114652</v>
      </c>
      <c r="G14" s="1">
        <f t="shared" si="0"/>
        <v>56.237218813905933</v>
      </c>
    </row>
    <row r="15" spans="1:7" x14ac:dyDescent="0.3">
      <c r="A15">
        <v>15.75</v>
      </c>
      <c r="B15" s="2">
        <f t="shared" si="1"/>
        <v>2.5145539802021499</v>
      </c>
      <c r="C15">
        <f t="shared" si="2"/>
        <v>194</v>
      </c>
      <c r="D15">
        <v>84</v>
      </c>
      <c r="E15" s="5">
        <v>0.96899999999999997</v>
      </c>
      <c r="F15" s="1">
        <f t="shared" si="3"/>
        <v>198.79784267269451</v>
      </c>
      <c r="G15" s="1">
        <f t="shared" si="0"/>
        <v>86.687306501547994</v>
      </c>
    </row>
    <row r="16" spans="1:7" x14ac:dyDescent="0.3">
      <c r="A16">
        <v>16.25</v>
      </c>
      <c r="B16" s="2">
        <f t="shared" si="1"/>
        <v>1.9973812242128883</v>
      </c>
      <c r="C16">
        <f t="shared" si="2"/>
        <v>318</v>
      </c>
      <c r="D16">
        <v>124</v>
      </c>
      <c r="E16" s="5">
        <v>0.95299999999999996</v>
      </c>
      <c r="F16" s="1">
        <f t="shared" si="3"/>
        <v>328.91326764646158</v>
      </c>
      <c r="G16" s="1">
        <f t="shared" si="0"/>
        <v>130.11542497376706</v>
      </c>
    </row>
    <row r="17" spans="1:7" x14ac:dyDescent="0.3">
      <c r="A17">
        <v>16.75</v>
      </c>
      <c r="B17" s="2">
        <f t="shared" si="1"/>
        <v>1.5865763019004477</v>
      </c>
      <c r="C17">
        <f t="shared" si="2"/>
        <v>488</v>
      </c>
      <c r="D17">
        <v>170</v>
      </c>
      <c r="E17" s="5">
        <v>0.92700000000000005</v>
      </c>
      <c r="F17" s="1">
        <f t="shared" si="3"/>
        <v>512.30053841237304</v>
      </c>
      <c r="G17" s="1">
        <f t="shared" si="0"/>
        <v>183.38727076591152</v>
      </c>
    </row>
    <row r="18" spans="1:7" x14ac:dyDescent="0.3">
      <c r="A18">
        <v>17.25</v>
      </c>
      <c r="B18" s="2">
        <f t="shared" si="1"/>
        <v>1.2602623531439616</v>
      </c>
      <c r="C18">
        <f t="shared" si="2"/>
        <v>745</v>
      </c>
      <c r="D18">
        <v>257</v>
      </c>
      <c r="E18" s="5">
        <v>0.88600000000000001</v>
      </c>
      <c r="F18" s="1">
        <f t="shared" si="3"/>
        <v>802.36825850266655</v>
      </c>
      <c r="G18" s="1">
        <f t="shared" si="0"/>
        <v>290.06772009029345</v>
      </c>
    </row>
    <row r="19" spans="1:7" x14ac:dyDescent="0.3">
      <c r="A19">
        <v>17.75</v>
      </c>
      <c r="B19" s="2">
        <f t="shared" si="1"/>
        <v>1.0010619702623131</v>
      </c>
      <c r="C19">
        <f t="shared" si="2"/>
        <v>1096</v>
      </c>
      <c r="D19">
        <v>351</v>
      </c>
      <c r="E19" s="5">
        <v>0.82599999999999996</v>
      </c>
      <c r="F19" s="1">
        <f t="shared" si="3"/>
        <v>1227.3077258150151</v>
      </c>
      <c r="G19" s="1">
        <f t="shared" si="0"/>
        <v>424.93946731234871</v>
      </c>
    </row>
    <row r="20" spans="1:7" x14ac:dyDescent="0.3">
      <c r="A20">
        <v>18.25</v>
      </c>
      <c r="B20" s="2">
        <f t="shared" si="1"/>
        <v>0.79517178768807362</v>
      </c>
      <c r="C20">
        <f t="shared" si="2"/>
        <v>1621</v>
      </c>
      <c r="D20">
        <v>525</v>
      </c>
      <c r="E20" s="5">
        <v>0.74</v>
      </c>
      <c r="F20" s="1">
        <f t="shared" si="3"/>
        <v>1936.7671852744747</v>
      </c>
      <c r="G20" s="1">
        <f t="shared" si="0"/>
        <v>709.45945945945948</v>
      </c>
    </row>
    <row r="21" spans="1:7" x14ac:dyDescent="0.3">
      <c r="A21">
        <v>18.75</v>
      </c>
      <c r="B21" s="2">
        <f t="shared" si="1"/>
        <v>0.63162740241681825</v>
      </c>
      <c r="C21">
        <f t="shared" si="2"/>
        <v>2201</v>
      </c>
      <c r="D21">
        <v>580</v>
      </c>
      <c r="E21" s="5">
        <v>0.63100000000000001</v>
      </c>
      <c r="F21" s="1">
        <f t="shared" si="3"/>
        <v>2855.9430965264555</v>
      </c>
      <c r="G21" s="1">
        <f t="shared" si="0"/>
        <v>919.17591125198101</v>
      </c>
    </row>
    <row r="22" spans="1:7" x14ac:dyDescent="0.3">
      <c r="A22">
        <v>19.25</v>
      </c>
      <c r="B22" s="2">
        <f t="shared" si="1"/>
        <v>0.50171947956523499</v>
      </c>
      <c r="C22">
        <f t="shared" si="2"/>
        <v>2909</v>
      </c>
      <c r="D22">
        <v>708</v>
      </c>
      <c r="E22" s="5">
        <v>0.50900000000000001</v>
      </c>
      <c r="F22" s="1">
        <f t="shared" si="3"/>
        <v>4246.9057684321524</v>
      </c>
      <c r="G22" s="1">
        <f t="shared" si="0"/>
        <v>1390.9626719056973</v>
      </c>
    </row>
    <row r="23" spans="1:7" x14ac:dyDescent="0.3">
      <c r="A23">
        <v>19.75</v>
      </c>
      <c r="B23" s="2">
        <f t="shared" si="1"/>
        <v>0.39852994852983797</v>
      </c>
      <c r="C23">
        <f t="shared" si="2"/>
        <v>3598</v>
      </c>
      <c r="D23">
        <v>689</v>
      </c>
      <c r="E23" s="5">
        <v>0.38700000000000001</v>
      </c>
      <c r="F23" s="1">
        <f t="shared" si="3"/>
        <v>6027.2675255380955</v>
      </c>
      <c r="G23" s="1">
        <f t="shared" si="0"/>
        <v>1780.3617571059431</v>
      </c>
    </row>
    <row r="24" spans="1:7" x14ac:dyDescent="0.3">
      <c r="A24">
        <v>20.25</v>
      </c>
      <c r="B24" s="2">
        <f t="shared" si="1"/>
        <v>0.31656359050046534</v>
      </c>
      <c r="C24">
        <f t="shared" si="2"/>
        <v>4306</v>
      </c>
      <c r="D24">
        <v>708</v>
      </c>
      <c r="E24" s="5">
        <v>0.27600000000000002</v>
      </c>
      <c r="F24" s="1">
        <f t="shared" si="3"/>
        <v>8592.4849168424425</v>
      </c>
      <c r="G24" s="1">
        <f t="shared" si="0"/>
        <v>2565.2173913043475</v>
      </c>
    </row>
    <row r="25" spans="1:7" x14ac:dyDescent="0.3">
      <c r="A25">
        <v>20.75</v>
      </c>
      <c r="B25" s="2">
        <f t="shared" si="1"/>
        <v>0.25145539802021472</v>
      </c>
      <c r="C25">
        <f t="shared" si="2"/>
        <v>4986</v>
      </c>
      <c r="D25">
        <v>680</v>
      </c>
      <c r="E25" s="5">
        <v>0.185</v>
      </c>
      <c r="F25" s="1">
        <f t="shared" si="3"/>
        <v>12268.160592518117</v>
      </c>
      <c r="G25" s="1">
        <f t="shared" si="0"/>
        <v>3675.6756756756758</v>
      </c>
    </row>
    <row r="26" spans="1:7" x14ac:dyDescent="0.3">
      <c r="A26">
        <v>21.25</v>
      </c>
      <c r="B26" s="2">
        <f t="shared" si="1"/>
        <v>0.19973812242128894</v>
      </c>
      <c r="C26">
        <f t="shared" si="2"/>
        <v>5577</v>
      </c>
      <c r="D26">
        <v>591</v>
      </c>
      <c r="E26" s="5">
        <v>0.115</v>
      </c>
      <c r="F26" s="1">
        <f t="shared" si="3"/>
        <v>17407.291027300726</v>
      </c>
      <c r="G26" s="1">
        <f t="shared" si="0"/>
        <v>5139.1304347826081</v>
      </c>
    </row>
    <row r="27" spans="1:7" x14ac:dyDescent="0.3">
      <c r="A27">
        <v>21.75</v>
      </c>
      <c r="B27" s="2">
        <f t="shared" si="1"/>
        <v>0.15865763019004503</v>
      </c>
      <c r="C27">
        <f t="shared" si="2"/>
        <v>6114</v>
      </c>
      <c r="D27">
        <v>537</v>
      </c>
      <c r="E27" s="5">
        <v>6.6400000000000001E-2</v>
      </c>
      <c r="F27" s="1">
        <f t="shared" si="3"/>
        <v>25494.640424891088</v>
      </c>
      <c r="G27" s="1">
        <f t="shared" si="0"/>
        <v>8087.3493975903611</v>
      </c>
    </row>
    <row r="28" spans="1:7" x14ac:dyDescent="0.3">
      <c r="A28">
        <v>22.25</v>
      </c>
      <c r="B28" s="2">
        <f t="shared" si="1"/>
        <v>0.12602623531439602</v>
      </c>
      <c r="C28">
        <f t="shared" si="2"/>
        <v>6619</v>
      </c>
      <c r="D28">
        <v>505</v>
      </c>
      <c r="E28" s="5">
        <v>3.5700000000000003E-2</v>
      </c>
      <c r="F28" s="1">
        <f t="shared" si="3"/>
        <v>39640.29868819641</v>
      </c>
      <c r="G28" s="1">
        <f t="shared" si="0"/>
        <v>14145.65826330532</v>
      </c>
    </row>
    <row r="29" spans="1:7" x14ac:dyDescent="0.3">
      <c r="A29">
        <v>22.75</v>
      </c>
      <c r="B29" s="2">
        <f t="shared" si="1"/>
        <v>0.10010619702623119</v>
      </c>
      <c r="C29">
        <f t="shared" si="2"/>
        <v>7113</v>
      </c>
      <c r="D29">
        <v>494</v>
      </c>
      <c r="E29" s="5">
        <v>1.78E-2</v>
      </c>
      <c r="F29" s="1">
        <f t="shared" si="3"/>
        <v>67393.107676960455</v>
      </c>
      <c r="G29" s="1">
        <f t="shared" si="0"/>
        <v>27752.808988764045</v>
      </c>
    </row>
    <row r="30" spans="1:7" x14ac:dyDescent="0.3">
      <c r="A30">
        <v>23.25</v>
      </c>
      <c r="B30" s="2">
        <f t="shared" si="1"/>
        <v>7.951717876880729E-2</v>
      </c>
      <c r="C30">
        <f t="shared" si="2"/>
        <v>7612</v>
      </c>
      <c r="D30">
        <v>499</v>
      </c>
      <c r="E30" s="5">
        <v>8.4200000000000004E-3</v>
      </c>
      <c r="F30" s="1">
        <f t="shared" si="3"/>
        <v>126656.76563420511</v>
      </c>
      <c r="G30" s="1">
        <f t="shared" si="0"/>
        <v>59263.65795724465</v>
      </c>
    </row>
    <row r="31" spans="1:7" x14ac:dyDescent="0.3">
      <c r="A31">
        <v>23.75</v>
      </c>
      <c r="B31" s="2">
        <f t="shared" si="1"/>
        <v>6.3162740241681864E-2</v>
      </c>
      <c r="C31">
        <f t="shared" si="2"/>
        <v>8154</v>
      </c>
      <c r="D31">
        <v>542</v>
      </c>
      <c r="E31" s="5">
        <v>3.81E-3</v>
      </c>
      <c r="F31" s="1">
        <f t="shared" si="3"/>
        <v>268913.98348197411</v>
      </c>
      <c r="G31" s="1">
        <f t="shared" si="0"/>
        <v>142257.21784776903</v>
      </c>
    </row>
    <row r="32" spans="1:7" x14ac:dyDescent="0.3">
      <c r="A32">
        <v>24.25</v>
      </c>
      <c r="B32" s="2">
        <f t="shared" si="1"/>
        <v>5.0171947956523535E-2</v>
      </c>
      <c r="C32">
        <f t="shared" si="2"/>
        <v>8719</v>
      </c>
      <c r="D32">
        <v>565</v>
      </c>
      <c r="E32" s="5">
        <v>1.56E-3</v>
      </c>
      <c r="F32" s="1">
        <f t="shared" si="3"/>
        <v>631093.47066146135</v>
      </c>
      <c r="G32" s="1">
        <f t="shared" si="0"/>
        <v>362179.48717948719</v>
      </c>
    </row>
    <row r="33" spans="1:7" x14ac:dyDescent="0.3">
      <c r="A33">
        <v>24.75</v>
      </c>
      <c r="B33" s="2">
        <f t="shared" si="1"/>
        <v>3.9852994852983832E-2</v>
      </c>
      <c r="C33">
        <f t="shared" si="2"/>
        <v>9244</v>
      </c>
      <c r="D33">
        <v>525</v>
      </c>
      <c r="E33" s="5">
        <v>6.1899999999999998E-4</v>
      </c>
      <c r="F33" s="1">
        <f t="shared" si="3"/>
        <v>1479235.6354433675</v>
      </c>
      <c r="G33" s="1">
        <f t="shared" si="0"/>
        <v>848142.16478190629</v>
      </c>
    </row>
    <row r="34" spans="1:7" x14ac:dyDescent="0.3">
      <c r="A34">
        <v>25.25</v>
      </c>
      <c r="B34" s="2">
        <f t="shared" si="1"/>
        <v>3.1656359050046497E-2</v>
      </c>
      <c r="C34">
        <f t="shared" si="2"/>
        <v>9727</v>
      </c>
      <c r="D34">
        <v>483</v>
      </c>
      <c r="E34" s="5">
        <v>2.4699999999999999E-4</v>
      </c>
      <c r="F34" s="1">
        <f t="shared" si="3"/>
        <v>3434701.2224879023</v>
      </c>
      <c r="G34" s="1">
        <f t="shared" si="0"/>
        <v>1955465.5870445345</v>
      </c>
    </row>
    <row r="35" spans="1:7" x14ac:dyDescent="0.3">
      <c r="A35">
        <v>25.75</v>
      </c>
      <c r="B35" s="2">
        <f t="shared" si="1"/>
        <v>2.5145539802021444E-2</v>
      </c>
      <c r="C35">
        <f t="shared" si="2"/>
        <v>10095</v>
      </c>
      <c r="D35">
        <v>368</v>
      </c>
      <c r="E35" s="5">
        <v>9.8099999999999999E-5</v>
      </c>
      <c r="F35" s="1">
        <f t="shared" si="3"/>
        <v>7185975.4324777089</v>
      </c>
      <c r="G35" s="1">
        <f t="shared" si="0"/>
        <v>3751274.2099898062</v>
      </c>
    </row>
    <row r="36" spans="1:7" x14ac:dyDescent="0.3">
      <c r="A36">
        <v>26.25</v>
      </c>
      <c r="B36" s="2">
        <f t="shared" si="1"/>
        <v>1.9973812242128876E-2</v>
      </c>
      <c r="C36">
        <f t="shared" si="2"/>
        <v>10445</v>
      </c>
      <c r="D36">
        <v>350</v>
      </c>
      <c r="E36" s="5">
        <v>3.9100000000000002E-5</v>
      </c>
      <c r="F36" s="1">
        <f t="shared" si="3"/>
        <v>16137382.082094077</v>
      </c>
      <c r="G36" s="1">
        <f t="shared" si="0"/>
        <v>8951406.6496163681</v>
      </c>
    </row>
    <row r="37" spans="1:7" x14ac:dyDescent="0.3">
      <c r="A37">
        <v>26.75</v>
      </c>
      <c r="B37" s="2">
        <f t="shared" si="1"/>
        <v>1.5865763019004487E-2</v>
      </c>
      <c r="C37">
        <f t="shared" si="2"/>
        <v>10682</v>
      </c>
      <c r="D37">
        <v>237</v>
      </c>
      <c r="E37" s="5">
        <v>1.56E-5</v>
      </c>
      <c r="F37" s="1">
        <f t="shared" si="3"/>
        <v>31329689.774401769</v>
      </c>
      <c r="G37" s="1">
        <f t="shared" si="0"/>
        <v>15192307.692307692</v>
      </c>
    </row>
    <row r="38" spans="1:7" x14ac:dyDescent="0.3">
      <c r="A38">
        <v>27.25</v>
      </c>
      <c r="B38" s="2">
        <f t="shared" si="1"/>
        <v>1.2602623531439611E-2</v>
      </c>
      <c r="C38">
        <f t="shared" si="2"/>
        <v>10851</v>
      </c>
      <c r="D38">
        <v>169</v>
      </c>
      <c r="E38" s="5">
        <v>6.19E-6</v>
      </c>
      <c r="F38" s="1">
        <f t="shared" si="3"/>
        <v>58631789.935952656</v>
      </c>
      <c r="G38" s="1">
        <f t="shared" si="0"/>
        <v>27302100.161550887</v>
      </c>
    </row>
    <row r="39" spans="1:7" x14ac:dyDescent="0.3">
      <c r="A39">
        <v>27.75</v>
      </c>
      <c r="B39" s="2">
        <f t="shared" si="1"/>
        <v>1.0010619702623126E-2</v>
      </c>
      <c r="C39">
        <f t="shared" si="2"/>
        <v>10963</v>
      </c>
      <c r="D39">
        <v>112</v>
      </c>
      <c r="E39" s="5">
        <v>2.4600000000000002E-6</v>
      </c>
      <c r="F39" s="1">
        <f t="shared" si="3"/>
        <v>104160245.22050551</v>
      </c>
      <c r="G39" s="1">
        <f t="shared" si="0"/>
        <v>45528455.284552842</v>
      </c>
    </row>
    <row r="40" spans="1:7" x14ac:dyDescent="0.3">
      <c r="A40">
        <v>28.25</v>
      </c>
      <c r="B40" s="2">
        <f t="shared" si="1"/>
        <v>7.9517178768807179E-3</v>
      </c>
      <c r="C40">
        <f t="shared" si="2"/>
        <v>11036</v>
      </c>
      <c r="D40">
        <v>73</v>
      </c>
      <c r="E40" s="5">
        <v>9.8100000000000001E-7</v>
      </c>
      <c r="F40" s="1">
        <f t="shared" si="3"/>
        <v>178574108.62519461</v>
      </c>
      <c r="G40" s="1">
        <f t="shared" si="0"/>
        <v>74413863.404689088</v>
      </c>
    </row>
    <row r="41" spans="1:7" x14ac:dyDescent="0.3">
      <c r="A41">
        <v>28.75</v>
      </c>
      <c r="B41" s="2">
        <f t="shared" si="1"/>
        <v>6.3162740241681789E-3</v>
      </c>
      <c r="C41">
        <f t="shared" si="2"/>
        <v>11068</v>
      </c>
      <c r="D41">
        <v>32</v>
      </c>
      <c r="E41" s="5">
        <v>3.9099999999999999E-7</v>
      </c>
      <c r="F41" s="1">
        <f t="shared" si="3"/>
        <v>260415540.85025853</v>
      </c>
      <c r="G41" s="1">
        <f t="shared" si="0"/>
        <v>81841432.225063935</v>
      </c>
    </row>
    <row r="42" spans="1:7" x14ac:dyDescent="0.3">
      <c r="A42">
        <v>29.25</v>
      </c>
      <c r="B42" s="2">
        <f t="shared" si="1"/>
        <v>5.0171947956523487E-3</v>
      </c>
      <c r="C42">
        <f t="shared" si="2"/>
        <v>11100</v>
      </c>
      <c r="D42">
        <v>32</v>
      </c>
      <c r="E42" s="5">
        <v>1.5599999999999999E-7</v>
      </c>
      <c r="F42" s="1">
        <f t="shared" si="3"/>
        <v>465543745.97846365</v>
      </c>
      <c r="G42" s="1">
        <f t="shared" si="0"/>
        <v>205128205.12820515</v>
      </c>
    </row>
    <row r="43" spans="1:7" x14ac:dyDescent="0.3">
      <c r="A43">
        <v>29.75</v>
      </c>
      <c r="B43" s="2">
        <f t="shared" si="1"/>
        <v>3.985299485298379E-3</v>
      </c>
      <c r="C43">
        <f t="shared" si="2"/>
        <v>11116</v>
      </c>
      <c r="D43">
        <v>16</v>
      </c>
      <c r="E43" s="5">
        <v>6.1900000000000005E-8</v>
      </c>
      <c r="F43" s="1">
        <f t="shared" si="3"/>
        <v>724025167.62628269</v>
      </c>
      <c r="G43" s="1">
        <f t="shared" si="0"/>
        <v>258481421.64781904</v>
      </c>
    </row>
    <row r="44" spans="1:7" x14ac:dyDescent="0.3">
      <c r="A44">
        <v>30.25</v>
      </c>
      <c r="B44" s="2">
        <f t="shared" si="1"/>
        <v>3.1656359050046519E-3</v>
      </c>
      <c r="C44">
        <f t="shared" si="2"/>
        <v>11132</v>
      </c>
      <c r="D44">
        <v>16</v>
      </c>
      <c r="E44" s="5">
        <v>2.4599999999999999E-8</v>
      </c>
      <c r="F44" s="1">
        <f t="shared" si="3"/>
        <v>1374431671.6913233</v>
      </c>
      <c r="G44" s="1">
        <f t="shared" si="0"/>
        <v>650406504.06504071</v>
      </c>
    </row>
    <row r="51" spans="3:4" x14ac:dyDescent="0.3">
      <c r="C51" t="s">
        <v>7</v>
      </c>
      <c r="D51">
        <v>32.75</v>
      </c>
    </row>
    <row r="52" spans="3:4" x14ac:dyDescent="0.3">
      <c r="C52" t="s">
        <v>8</v>
      </c>
      <c r="D52">
        <v>7.75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D43A-2B46-44F4-B971-0E1A171F2078}">
  <dimension ref="A1:L18"/>
  <sheetViews>
    <sheetView tabSelected="1" workbookViewId="0">
      <selection activeCell="S4" sqref="S4"/>
    </sheetView>
  </sheetViews>
  <sheetFormatPr defaultRowHeight="14.4" x14ac:dyDescent="0.3"/>
  <sheetData>
    <row r="1" spans="1:12" x14ac:dyDescent="0.3">
      <c r="A1" t="s">
        <v>1</v>
      </c>
      <c r="B1" t="s">
        <v>0</v>
      </c>
      <c r="C1" t="s">
        <v>23</v>
      </c>
      <c r="D1" t="s">
        <v>25</v>
      </c>
      <c r="E1" t="s">
        <v>26</v>
      </c>
      <c r="F1" t="s">
        <v>27</v>
      </c>
      <c r="G1" t="s">
        <v>24</v>
      </c>
      <c r="H1" t="s">
        <v>23</v>
      </c>
      <c r="I1" t="s">
        <v>25</v>
      </c>
      <c r="J1" t="s">
        <v>26</v>
      </c>
      <c r="K1" t="s">
        <v>27</v>
      </c>
      <c r="L1" t="s">
        <v>24</v>
      </c>
    </row>
    <row r="2" spans="1:12" x14ac:dyDescent="0.3">
      <c r="A2">
        <v>10</v>
      </c>
      <c r="B2" s="3">
        <f>-5*LOG10(A2*SQRT(0.14)/1329000)</f>
        <v>27.752304815518066</v>
      </c>
      <c r="C2" s="4">
        <v>0</v>
      </c>
      <c r="D2" s="4">
        <v>0</v>
      </c>
      <c r="E2" s="4">
        <v>4.0000000000000002E-4</v>
      </c>
      <c r="F2" s="4">
        <v>0.01</v>
      </c>
      <c r="G2" s="4">
        <v>0.02</v>
      </c>
      <c r="H2" s="6">
        <f>C2-$C2</f>
        <v>0</v>
      </c>
      <c r="I2" s="6">
        <f>D2-$C2</f>
        <v>0</v>
      </c>
      <c r="J2" s="6">
        <f t="shared" ref="J2:L2" si="0">E2-$C2</f>
        <v>4.0000000000000002E-4</v>
      </c>
      <c r="K2" s="6">
        <f t="shared" si="0"/>
        <v>0.01</v>
      </c>
      <c r="L2" s="6">
        <f t="shared" si="0"/>
        <v>0.02</v>
      </c>
    </row>
    <row r="3" spans="1:12" x14ac:dyDescent="0.3">
      <c r="A3">
        <v>16</v>
      </c>
      <c r="B3" s="3">
        <f t="shared" ref="B3:B17" si="1">-5*LOG10(A3*SQRT(0.14)/1329000)</f>
        <v>26.731704902238441</v>
      </c>
      <c r="C3" s="4">
        <v>2.0000000000000002E-5</v>
      </c>
      <c r="D3" s="4">
        <v>0</v>
      </c>
      <c r="E3" s="4">
        <v>0.02</v>
      </c>
      <c r="F3" s="4">
        <v>0.04</v>
      </c>
      <c r="G3" s="4">
        <v>0.04</v>
      </c>
      <c r="H3" s="6">
        <f t="shared" ref="H3:I17" si="2">C3-$C3</f>
        <v>0</v>
      </c>
      <c r="I3" s="6">
        <f t="shared" si="2"/>
        <v>-2.0000000000000002E-5</v>
      </c>
      <c r="J3" s="6">
        <f t="shared" ref="J3:J17" si="3">E3-$C3</f>
        <v>1.9980000000000001E-2</v>
      </c>
      <c r="K3" s="6">
        <f t="shared" ref="K3:L17" si="4">F3-$C3</f>
        <v>3.9980000000000002E-2</v>
      </c>
      <c r="L3" s="6">
        <f t="shared" si="4"/>
        <v>3.9980000000000002E-2</v>
      </c>
    </row>
    <row r="4" spans="1:12" x14ac:dyDescent="0.3">
      <c r="A4">
        <v>25</v>
      </c>
      <c r="B4" s="3">
        <f t="shared" si="1"/>
        <v>25.762604772157879</v>
      </c>
      <c r="C4" s="4">
        <v>1E-4</v>
      </c>
      <c r="D4" s="4">
        <v>0.02</v>
      </c>
      <c r="E4" s="4">
        <v>0.05</v>
      </c>
      <c r="F4" s="4">
        <v>0.1</v>
      </c>
      <c r="G4" s="4">
        <v>0.1</v>
      </c>
      <c r="H4" s="6">
        <f t="shared" si="2"/>
        <v>0</v>
      </c>
      <c r="I4" s="6">
        <f t="shared" si="2"/>
        <v>1.9900000000000001E-2</v>
      </c>
      <c r="J4" s="6">
        <f t="shared" si="3"/>
        <v>4.99E-2</v>
      </c>
      <c r="K4" s="6">
        <f t="shared" si="4"/>
        <v>9.9900000000000003E-2</v>
      </c>
      <c r="L4" s="6">
        <f t="shared" si="4"/>
        <v>9.9900000000000003E-2</v>
      </c>
    </row>
    <row r="5" spans="1:12" x14ac:dyDescent="0.3">
      <c r="A5">
        <v>40</v>
      </c>
      <c r="B5" s="3">
        <f t="shared" si="1"/>
        <v>24.742004858878254</v>
      </c>
      <c r="C5" s="4">
        <v>6.2E-4</v>
      </c>
      <c r="D5" s="4">
        <v>0.05</v>
      </c>
      <c r="E5" s="4">
        <v>0.14000000000000001</v>
      </c>
      <c r="F5" s="4">
        <v>0.22</v>
      </c>
      <c r="G5" s="4">
        <v>0.24</v>
      </c>
      <c r="H5" s="6">
        <f t="shared" si="2"/>
        <v>0</v>
      </c>
      <c r="I5" s="6">
        <f t="shared" si="2"/>
        <v>4.938E-2</v>
      </c>
      <c r="J5" s="6">
        <f t="shared" si="3"/>
        <v>0.13938</v>
      </c>
      <c r="K5" s="6">
        <f t="shared" si="4"/>
        <v>0.21937999999999999</v>
      </c>
      <c r="L5" s="6">
        <f t="shared" si="4"/>
        <v>0.23937999999999998</v>
      </c>
    </row>
    <row r="6" spans="1:12" x14ac:dyDescent="0.3">
      <c r="A6">
        <v>63</v>
      </c>
      <c r="B6" s="3">
        <f t="shared" si="1"/>
        <v>23.755602068250155</v>
      </c>
      <c r="C6" s="4">
        <v>3.81E-3</v>
      </c>
      <c r="D6" s="4">
        <v>0.12</v>
      </c>
      <c r="E6" s="4">
        <v>0.32</v>
      </c>
      <c r="F6" s="4">
        <v>0.41</v>
      </c>
      <c r="G6" s="4">
        <v>0.5</v>
      </c>
      <c r="H6" s="6">
        <f t="shared" si="2"/>
        <v>0</v>
      </c>
      <c r="I6" s="6">
        <f t="shared" si="2"/>
        <v>0.11619</v>
      </c>
      <c r="J6" s="6">
        <f t="shared" si="3"/>
        <v>0.31619000000000003</v>
      </c>
      <c r="K6" s="6">
        <f t="shared" si="4"/>
        <v>0.40619</v>
      </c>
      <c r="L6" s="6">
        <f t="shared" si="4"/>
        <v>0.49619000000000002</v>
      </c>
    </row>
    <row r="7" spans="1:12" x14ac:dyDescent="0.3">
      <c r="A7">
        <v>100</v>
      </c>
      <c r="B7" s="3">
        <f t="shared" si="1"/>
        <v>22.752304815518066</v>
      </c>
      <c r="C7" s="4">
        <v>1.78E-2</v>
      </c>
      <c r="D7" s="4">
        <v>0.28999999999999998</v>
      </c>
      <c r="E7" s="4">
        <v>0.56000000000000005</v>
      </c>
      <c r="F7" s="4">
        <v>0.69</v>
      </c>
      <c r="G7" s="4">
        <v>0.73</v>
      </c>
      <c r="H7" s="6">
        <f t="shared" si="2"/>
        <v>0</v>
      </c>
      <c r="I7" s="6">
        <f t="shared" si="2"/>
        <v>0.2722</v>
      </c>
      <c r="J7" s="6">
        <f t="shared" si="3"/>
        <v>0.54220000000000002</v>
      </c>
      <c r="K7" s="6">
        <f t="shared" si="4"/>
        <v>0.67219999999999991</v>
      </c>
      <c r="L7" s="6">
        <f t="shared" si="4"/>
        <v>0.71219999999999994</v>
      </c>
    </row>
    <row r="8" spans="1:12" x14ac:dyDescent="0.3">
      <c r="A8">
        <v>159</v>
      </c>
      <c r="B8" s="3">
        <f t="shared" si="1"/>
        <v>21.745319193915805</v>
      </c>
      <c r="C8" s="4">
        <v>6.6400000000000001E-2</v>
      </c>
      <c r="D8" s="4">
        <v>0.46</v>
      </c>
      <c r="E8" s="4">
        <v>0.73</v>
      </c>
      <c r="F8" s="4">
        <v>0.82</v>
      </c>
      <c r="G8" s="4">
        <v>0.84</v>
      </c>
      <c r="H8" s="6">
        <f t="shared" si="2"/>
        <v>0</v>
      </c>
      <c r="I8" s="6">
        <f t="shared" si="2"/>
        <v>0.39360000000000001</v>
      </c>
      <c r="J8" s="6">
        <f t="shared" si="3"/>
        <v>0.66359999999999997</v>
      </c>
      <c r="K8" s="6">
        <f t="shared" si="4"/>
        <v>0.75359999999999994</v>
      </c>
      <c r="L8" s="6">
        <f t="shared" si="4"/>
        <v>0.77359999999999995</v>
      </c>
    </row>
    <row r="9" spans="1:12" x14ac:dyDescent="0.3">
      <c r="A9">
        <v>252</v>
      </c>
      <c r="B9" s="3">
        <f t="shared" si="1"/>
        <v>20.745302111610346</v>
      </c>
      <c r="C9" s="4">
        <v>0.185</v>
      </c>
      <c r="D9" s="4">
        <v>0.63</v>
      </c>
      <c r="E9" s="4">
        <v>0.85</v>
      </c>
      <c r="F9" s="4">
        <v>0.91</v>
      </c>
      <c r="G9" s="4">
        <v>0.93</v>
      </c>
      <c r="H9" s="6">
        <f t="shared" si="2"/>
        <v>0</v>
      </c>
      <c r="I9" s="6">
        <f t="shared" si="2"/>
        <v>0.44500000000000001</v>
      </c>
      <c r="J9" s="6">
        <f t="shared" si="3"/>
        <v>0.66500000000000004</v>
      </c>
      <c r="K9" s="6">
        <f t="shared" si="4"/>
        <v>0.72500000000000009</v>
      </c>
      <c r="L9" s="6">
        <f t="shared" si="4"/>
        <v>0.74500000000000011</v>
      </c>
    </row>
    <row r="10" spans="1:12" x14ac:dyDescent="0.3">
      <c r="A10">
        <v>399</v>
      </c>
      <c r="B10" s="3">
        <f t="shared" si="1"/>
        <v>19.747440337084324</v>
      </c>
      <c r="C10" s="4">
        <v>0.38700000000000001</v>
      </c>
      <c r="D10" s="4">
        <v>0.77</v>
      </c>
      <c r="E10" s="4">
        <v>0.93</v>
      </c>
      <c r="F10" s="4">
        <v>0.96</v>
      </c>
      <c r="G10" s="4">
        <v>0.97</v>
      </c>
      <c r="H10" s="6">
        <f t="shared" si="2"/>
        <v>0</v>
      </c>
      <c r="I10" s="6">
        <f t="shared" si="2"/>
        <v>0.38300000000000001</v>
      </c>
      <c r="J10" s="6">
        <f t="shared" si="3"/>
        <v>0.54300000000000004</v>
      </c>
      <c r="K10" s="6">
        <f t="shared" si="4"/>
        <v>0.57299999999999995</v>
      </c>
      <c r="L10" s="6">
        <f t="shared" si="4"/>
        <v>0.58299999999999996</v>
      </c>
    </row>
    <row r="11" spans="1:12" x14ac:dyDescent="0.3">
      <c r="A11">
        <v>632</v>
      </c>
      <c r="B11" s="3">
        <f t="shared" si="1"/>
        <v>18.748719424106138</v>
      </c>
      <c r="C11" s="4">
        <v>0.63100000000000001</v>
      </c>
      <c r="D11" s="4">
        <v>0.86</v>
      </c>
      <c r="E11" s="4">
        <v>0.96</v>
      </c>
      <c r="F11" s="4">
        <v>0.98</v>
      </c>
      <c r="G11" s="4">
        <v>0.99</v>
      </c>
      <c r="H11" s="6">
        <f t="shared" si="2"/>
        <v>0</v>
      </c>
      <c r="I11" s="6">
        <f t="shared" si="2"/>
        <v>0.22899999999999998</v>
      </c>
      <c r="J11" s="6">
        <f t="shared" si="3"/>
        <v>0.32899999999999996</v>
      </c>
      <c r="K11" s="6">
        <f t="shared" si="4"/>
        <v>0.34899999999999998</v>
      </c>
      <c r="L11" s="6">
        <f t="shared" si="4"/>
        <v>0.35899999999999999</v>
      </c>
    </row>
    <row r="12" spans="1:12" x14ac:dyDescent="0.3">
      <c r="A12">
        <v>1000</v>
      </c>
      <c r="B12" s="3">
        <f t="shared" si="1"/>
        <v>17.752304815518066</v>
      </c>
      <c r="C12" s="4">
        <v>0.82599999999999996</v>
      </c>
      <c r="D12" s="4">
        <v>0.92</v>
      </c>
      <c r="E12" s="4">
        <v>0.98</v>
      </c>
      <c r="F12" s="4">
        <v>0.99</v>
      </c>
      <c r="G12" s="4">
        <v>0.99</v>
      </c>
      <c r="H12" s="6">
        <f t="shared" si="2"/>
        <v>0</v>
      </c>
      <c r="I12" s="6">
        <f t="shared" si="2"/>
        <v>9.4000000000000083E-2</v>
      </c>
      <c r="J12" s="6">
        <f t="shared" si="3"/>
        <v>0.15400000000000003</v>
      </c>
      <c r="K12" s="6">
        <f t="shared" si="4"/>
        <v>0.16400000000000003</v>
      </c>
      <c r="L12" s="6">
        <f t="shared" si="4"/>
        <v>0.16400000000000003</v>
      </c>
    </row>
    <row r="13" spans="1:12" x14ac:dyDescent="0.3">
      <c r="A13">
        <v>1589</v>
      </c>
      <c r="B13" s="3">
        <f t="shared" si="1"/>
        <v>16.746685329481167</v>
      </c>
      <c r="C13" s="4">
        <v>0.92700000000000005</v>
      </c>
      <c r="D13" s="4">
        <v>0.95</v>
      </c>
      <c r="E13" s="4">
        <v>0.99</v>
      </c>
      <c r="F13" s="4">
        <v>0.99</v>
      </c>
      <c r="G13" s="4">
        <v>0.99</v>
      </c>
      <c r="H13" s="6">
        <f t="shared" si="2"/>
        <v>0</v>
      </c>
      <c r="I13" s="6">
        <f t="shared" si="2"/>
        <v>2.2999999999999909E-2</v>
      </c>
      <c r="J13" s="6">
        <f t="shared" si="3"/>
        <v>6.2999999999999945E-2</v>
      </c>
      <c r="K13" s="6">
        <f t="shared" si="4"/>
        <v>6.2999999999999945E-2</v>
      </c>
      <c r="L13" s="6">
        <f t="shared" si="4"/>
        <v>6.2999999999999945E-2</v>
      </c>
    </row>
    <row r="14" spans="1:12" x14ac:dyDescent="0.3">
      <c r="A14">
        <v>2518</v>
      </c>
      <c r="B14" s="3">
        <f t="shared" si="1"/>
        <v>15.747026186658847</v>
      </c>
      <c r="C14" s="4">
        <v>0.96899999999999997</v>
      </c>
      <c r="D14" s="4">
        <v>0.97</v>
      </c>
      <c r="E14" s="4">
        <v>0.99</v>
      </c>
      <c r="F14" s="4">
        <v>0.99</v>
      </c>
      <c r="G14" s="4">
        <v>0.99</v>
      </c>
      <c r="H14" s="6">
        <f t="shared" si="2"/>
        <v>0</v>
      </c>
      <c r="I14" s="6">
        <f t="shared" si="2"/>
        <v>1.0000000000000009E-3</v>
      </c>
      <c r="J14" s="6">
        <f t="shared" si="3"/>
        <v>2.1000000000000019E-2</v>
      </c>
      <c r="K14" s="6">
        <f t="shared" si="4"/>
        <v>2.1000000000000019E-2</v>
      </c>
      <c r="L14" s="6">
        <f t="shared" si="4"/>
        <v>2.1000000000000019E-2</v>
      </c>
    </row>
    <row r="15" spans="1:12" x14ac:dyDescent="0.3">
      <c r="A15">
        <v>3991</v>
      </c>
      <c r="B15" s="3">
        <f t="shared" si="1"/>
        <v>14.746896176597948</v>
      </c>
      <c r="C15" s="4">
        <v>0.98199999999999998</v>
      </c>
      <c r="D15" s="4">
        <v>0.99</v>
      </c>
      <c r="E15" s="4">
        <v>0.99</v>
      </c>
      <c r="F15" s="4">
        <v>0.99</v>
      </c>
      <c r="G15" s="4">
        <v>0.99</v>
      </c>
      <c r="H15" s="6">
        <f t="shared" si="2"/>
        <v>0</v>
      </c>
      <c r="I15" s="6">
        <f t="shared" si="2"/>
        <v>8.0000000000000071E-3</v>
      </c>
      <c r="J15" s="6">
        <f t="shared" si="3"/>
        <v>8.0000000000000071E-3</v>
      </c>
      <c r="K15" s="6">
        <f t="shared" si="4"/>
        <v>8.0000000000000071E-3</v>
      </c>
      <c r="L15" s="6">
        <f t="shared" si="4"/>
        <v>8.0000000000000071E-3</v>
      </c>
    </row>
    <row r="16" spans="1:12" x14ac:dyDescent="0.3">
      <c r="A16">
        <v>6321</v>
      </c>
      <c r="B16" s="3">
        <f t="shared" si="1"/>
        <v>13.748375863879252</v>
      </c>
      <c r="C16" s="4">
        <v>0.99</v>
      </c>
      <c r="D16" s="4">
        <v>0.99</v>
      </c>
      <c r="E16" s="4">
        <v>0.99</v>
      </c>
      <c r="F16" s="4">
        <v>0.99</v>
      </c>
      <c r="G16" s="4">
        <v>0.99</v>
      </c>
      <c r="H16" s="6">
        <f t="shared" si="2"/>
        <v>0</v>
      </c>
      <c r="I16" s="6">
        <f t="shared" si="2"/>
        <v>0</v>
      </c>
      <c r="J16" s="6">
        <f t="shared" si="3"/>
        <v>0</v>
      </c>
      <c r="K16" s="6">
        <f t="shared" si="4"/>
        <v>0</v>
      </c>
      <c r="L16" s="6">
        <f t="shared" si="4"/>
        <v>0</v>
      </c>
    </row>
    <row r="17" spans="1:12" x14ac:dyDescent="0.3">
      <c r="A17">
        <v>10000</v>
      </c>
      <c r="B17" s="3">
        <f t="shared" si="1"/>
        <v>12.752304815518066</v>
      </c>
      <c r="C17" s="4">
        <v>0.99</v>
      </c>
      <c r="D17" s="4">
        <v>0.99</v>
      </c>
      <c r="E17" s="4">
        <v>0.99</v>
      </c>
      <c r="F17" s="4">
        <v>0.99</v>
      </c>
      <c r="G17" s="4">
        <v>0.99</v>
      </c>
      <c r="H17" s="6">
        <f t="shared" si="2"/>
        <v>0</v>
      </c>
      <c r="I17" s="6">
        <f t="shared" si="2"/>
        <v>0</v>
      </c>
      <c r="J17" s="6">
        <f t="shared" si="3"/>
        <v>0</v>
      </c>
      <c r="K17" s="6">
        <f t="shared" si="4"/>
        <v>0</v>
      </c>
      <c r="L17" s="6">
        <f t="shared" si="4"/>
        <v>0</v>
      </c>
    </row>
    <row r="18" spans="1:12" x14ac:dyDescent="0.3">
      <c r="C18" s="4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E A A B Q S w M E F A A C A A g A e H O O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4 c 4 5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O O U 7 v w v C 9 a A Q A A p g I A A B M A H A B G b 3 J t d W x h c y 9 T Z W N 0 a W 9 u M S 5 t I K I Y A C i g F A A A A A A A A A A A A A A A A A A A A A A A A A A A A G 2 Q Q W s C M R C F 7 4 L / I c S L Q r q g t D 1 U 9 r C s l g q i 1 m w p R X u Y Z q e a k k 0 k y S o i / v f G K t h 2 N 5 c k 3 5 u 8 z B u H w k u j C T / v 3 X 6 z 0 W y 4 N V j M S Y s O p B N m i 3 Z P u A c v n Z f C U R I T h b 7 Z I G F x U 1 q B g a R u G w 2 M K A v U v v 0 o F U a p 0 T 5 c X J u m D 8 s X h 9 Y t E / s F e j k w O 6 0 M 5 G 5 Z Z x 8 J t 6 U d t h i g k o X 0 a G P K K C O p U W W h X d z t M j L U w u R S r + J u 7 6 7 H y H N p P H K / V x h f j 9 H E a H z v s H O b L T q z p g h a T p 4 Q 8 t D L K U U G H 6 H w o l x 4 + 5 y I k c W F J 0 p x A Q q s i 7 0 t f 1 u m a 9 C r 4 J j t N 3 i 1 y y x o 9 2 l s c e 7 4 J L p 2 z f / s c K B v C D Z k G 2 l / f x u d K o + M H O h 4 N B k m 8 y o P N K t S v g G B O / B i X e M 0 n Q y n v M p T 8 K C k h q o y A 3 3 D s 2 Q + r 3 k V v F 5 H f F g V k m y c 1 N S H y R H j 1 z 9 h / 2 v Z N E v G f / G x 0 2 x I X T v c / j d Q S w E C L Q A U A A I A C A B 4 c 4 5 T H 6 O 8 h a M A A A D 1 A A A A E g A A A A A A A A A A A A A A A A A A A A A A Q 2 9 u Z m l n L 1 B h Y 2 t h Z 2 U u e G 1 s U E s B A i 0 A F A A C A A g A e H O O U w / K 6 a u k A A A A 6 Q A A A B M A A A A A A A A A A A A A A A A A 7 w A A A F t D b 2 5 0 Z W 5 0 X 1 R 5 c G V z X S 5 4 b W x Q S w E C L Q A U A A I A C A B 4 c 4 5 T u / C 8 L 1 o B A A C m A g A A E w A A A A A A A A A A A A A A A A D g A Q A A R m 9 y b X V s Y X M v U 2 V j d G l v b j E u b V B L B Q Y A A A A A A w A D A M I A A A C H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D w A A A A A A A B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z Y 2 9 2 Z X J 5 J T I w U 3 R h d G l z d G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R p c 2 N v d m V y e V 9 T d G F 0 a X N 0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E 0 V D E z O j I 3 O j Q 5 L j U 1 M D c w N D B a I i A v P j x F b n R y e S B U e X B l P S J G a W x s Q 2 9 s d W 1 u V H l w Z X M i I F Z h b H V l P S J z Q X d N R E F 3 T U R B d 0 1 E Q X d N P S I g L z 4 8 R W 5 0 c n k g V H l w Z T 0 i R m l s b E N v b H V t b k 5 h b W V z I i B W Y W x 1 Z T 0 i c 1 s m c X V v d D t Z Z W F y J n F 1 b 3 Q 7 L C Z x d W 9 0 O 0 x J T k V B U i Z x d W 9 0 O y w m c X V v d D t O R U F U J n F 1 b 3 Q 7 L C Z x d W 9 0 O 1 N w Y W N l d 2 F 0 Y 2 g m c X V v d D s s J n F 1 b 3 Q 7 T E 9 O R U 9 T J n F 1 b 3 Q 7 L C Z x d W 9 0 O 0 N h d G F s a W 5 h J n F 1 b 3 Q 7 L C Z x d W 9 0 O 1 B h b i 1 T V E F S U l M m c X V v d D s s J n F 1 b 3 Q 7 T k V P V 0 l T R S Z x d W 9 0 O y w m c X V v d D t B V E x B U y Z x d W 9 0 O y w m c X V v d D t B b G w g b 3 R o Z X J z J n F 1 b 3 Q 7 L C Z x d W 9 0 O 1 R P V E F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c 2 N v d m V y e S B T d G F 0 a X N 0 a W N z L 0 F 1 d G 9 S Z W 1 v d m V k Q 2 9 s d W 1 u c z E u e 1 l l Y X I s M H 0 m c X V v d D s s J n F 1 b 3 Q 7 U 2 V j d G l v b j E v R G l z Y 2 9 2 Z X J 5 I F N 0 Y X R p c 3 R p Y 3 M v Q X V 0 b 1 J l b W 9 2 Z W R D b 2 x 1 b W 5 z M S 5 7 T E l O R U F S L D F 9 J n F 1 b 3 Q 7 L C Z x d W 9 0 O 1 N l Y 3 R p b 2 4 x L 0 R p c 2 N v d m V y e S B T d G F 0 a X N 0 a W N z L 0 F 1 d G 9 S Z W 1 v d m V k Q 2 9 s d W 1 u c z E u e 0 5 F Q V Q s M n 0 m c X V v d D s s J n F 1 b 3 Q 7 U 2 V j d G l v b j E v R G l z Y 2 9 2 Z X J 5 I F N 0 Y X R p c 3 R p Y 3 M v Q X V 0 b 1 J l b W 9 2 Z W R D b 2 x 1 b W 5 z M S 5 7 U 3 B h Y 2 V 3 Y X R j a C w z f S Z x d W 9 0 O y w m c X V v d D t T Z W N 0 a W 9 u M S 9 E a X N j b 3 Z l c n k g U 3 R h d G l z d G l j c y 9 B d X R v U m V t b 3 Z l Z E N v b H V t b n M x L n t M T 0 5 F T 1 M s N H 0 m c X V v d D s s J n F 1 b 3 Q 7 U 2 V j d G l v b j E v R G l z Y 2 9 2 Z X J 5 I F N 0 Y X R p c 3 R p Y 3 M v Q X V 0 b 1 J l b W 9 2 Z W R D b 2 x 1 b W 5 z M S 5 7 Q 2 F 0 Y W x p b m E s N X 0 m c X V v d D s s J n F 1 b 3 Q 7 U 2 V j d G l v b j E v R G l z Y 2 9 2 Z X J 5 I F N 0 Y X R p c 3 R p Y 3 M v Q X V 0 b 1 J l b W 9 2 Z W R D b 2 x 1 b W 5 z M S 5 7 U G F u L V N U Q V J S U y w 2 f S Z x d W 9 0 O y w m c X V v d D t T Z W N 0 a W 9 u M S 9 E a X N j b 3 Z l c n k g U 3 R h d G l z d G l j c y 9 B d X R v U m V t b 3 Z l Z E N v b H V t b n M x L n t O R U 9 X S V N F L D d 9 J n F 1 b 3 Q 7 L C Z x d W 9 0 O 1 N l Y 3 R p b 2 4 x L 0 R p c 2 N v d m V y e S B T d G F 0 a X N 0 a W N z L 0 F 1 d G 9 S Z W 1 v d m V k Q 2 9 s d W 1 u c z E u e 0 F U T E F T L D h 9 J n F 1 b 3 Q 7 L C Z x d W 9 0 O 1 N l Y 3 R p b 2 4 x L 0 R p c 2 N v d m V y e S B T d G F 0 a X N 0 a W N z L 0 F 1 d G 9 S Z W 1 v d m V k Q 2 9 s d W 1 u c z E u e 0 F s b C B v d G h l c n M s O X 0 m c X V v d D s s J n F 1 b 3 Q 7 U 2 V j d G l v b j E v R G l z Y 2 9 2 Z X J 5 I F N 0 Y X R p c 3 R p Y 3 M v Q X V 0 b 1 J l b W 9 2 Z W R D b 2 x 1 b W 5 z M S 5 7 V E 9 U Q U w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E a X N j b 3 Z l c n k g U 3 R h d G l z d G l j c y 9 B d X R v U m V t b 3 Z l Z E N v b H V t b n M x L n t Z Z W F y L D B 9 J n F 1 b 3 Q 7 L C Z x d W 9 0 O 1 N l Y 3 R p b 2 4 x L 0 R p c 2 N v d m V y e S B T d G F 0 a X N 0 a W N z L 0 F 1 d G 9 S Z W 1 v d m V k Q 2 9 s d W 1 u c z E u e 0 x J T k V B U i w x f S Z x d W 9 0 O y w m c X V v d D t T Z W N 0 a W 9 u M S 9 E a X N j b 3 Z l c n k g U 3 R h d G l z d G l j c y 9 B d X R v U m V t b 3 Z l Z E N v b H V t b n M x L n t O R U F U L D J 9 J n F 1 b 3 Q 7 L C Z x d W 9 0 O 1 N l Y 3 R p b 2 4 x L 0 R p c 2 N v d m V y e S B T d G F 0 a X N 0 a W N z L 0 F 1 d G 9 S Z W 1 v d m V k Q 2 9 s d W 1 u c z E u e 1 N w Y W N l d 2 F 0 Y 2 g s M 3 0 m c X V v d D s s J n F 1 b 3 Q 7 U 2 V j d G l v b j E v R G l z Y 2 9 2 Z X J 5 I F N 0 Y X R p c 3 R p Y 3 M v Q X V 0 b 1 J l b W 9 2 Z W R D b 2 x 1 b W 5 z M S 5 7 T E 9 O R U 9 T L D R 9 J n F 1 b 3 Q 7 L C Z x d W 9 0 O 1 N l Y 3 R p b 2 4 x L 0 R p c 2 N v d m V y e S B T d G F 0 a X N 0 a W N z L 0 F 1 d G 9 S Z W 1 v d m V k Q 2 9 s d W 1 u c z E u e 0 N h d G F s a W 5 h L D V 9 J n F 1 b 3 Q 7 L C Z x d W 9 0 O 1 N l Y 3 R p b 2 4 x L 0 R p c 2 N v d m V y e S B T d G F 0 a X N 0 a W N z L 0 F 1 d G 9 S Z W 1 v d m V k Q 2 9 s d W 1 u c z E u e 1 B h b i 1 T V E F S U l M s N n 0 m c X V v d D s s J n F 1 b 3 Q 7 U 2 V j d G l v b j E v R G l z Y 2 9 2 Z X J 5 I F N 0 Y X R p c 3 R p Y 3 M v Q X V 0 b 1 J l b W 9 2 Z W R D b 2 x 1 b W 5 z M S 5 7 T k V P V 0 l T R S w 3 f S Z x d W 9 0 O y w m c X V v d D t T Z W N 0 a W 9 u M S 9 E a X N j b 3 Z l c n k g U 3 R h d G l z d G l j c y 9 B d X R v U m V t b 3 Z l Z E N v b H V t b n M x L n t B V E x B U y w 4 f S Z x d W 9 0 O y w m c X V v d D t T Z W N 0 a W 9 u M S 9 E a X N j b 3 Z l c n k g U 3 R h d G l z d G l j c y 9 B d X R v U m V t b 3 Z l Z E N v b H V t b n M x L n t B b G w g b 3 R o Z X J z L D l 9 J n F 1 b 3 Q 7 L C Z x d W 9 0 O 1 N l Y 3 R p b 2 4 x L 0 R p c 2 N v d m V y e S B T d G F 0 a X N 0 a W N z L 0 F 1 d G 9 S Z W 1 v d m V k Q 2 9 s d W 1 u c z E u e 1 R P V E F M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l z Y 2 9 2 Z X J 5 J T I w U 3 R h d G l z d G l j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X N j b 3 Z l c n k l M j B T d G F 0 a X N 0 a W N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c 2 N v d m V y e S U y M F N 0 Y X R p c 3 R p Y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H e A n h b c T E i h O D A g z y 0 Z v w A A A A A C A A A A A A A Q Z g A A A A E A A C A A A A A Y Z J r r c 0 3 Q r + O q u n G B t 3 H D i A Q Y 9 D v q f c o B 4 8 E j 4 9 6 a A A A A A A A O g A A A A A I A A C A A A A D g v f k o D g 3 V I 1 9 7 9 v G X N i 9 k G G s 8 X + V 2 C K Z Z u J J / q E U B U F A A A A D Z T s l + 2 w M I Q U p i 4 6 D q M a 8 Z V 7 K / Q i 1 + 0 5 N s O u s V N l 4 H G i b B Y j l W E J t A W k A 8 g y T f r M q 4 t O R b 4 C a 8 / 4 Q e f x 5 8 v A + h i W H T M m X y n Y l b v 9 b v W s J X v U A A A A A g n C u L Z s P v u Y M k 6 E T 9 G B / k L I W 0 8 b t 2 T i c z E Q 2 q T u z c 6 s R 8 q 9 Q 1 b r y d Q / w p U 3 4 l p j A 9 c W Q T m E e w C m + k 2 + i x K g G h < / D a t a M a s h u p > 
</file>

<file path=customXml/itemProps1.xml><?xml version="1.0" encoding="utf-8"?>
<ds:datastoreItem xmlns:ds="http://schemas.openxmlformats.org/officeDocument/2006/customXml" ds:itemID="{5C16A46E-C6DA-425A-B819-254D07A59A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Discovery Statistics</vt:lpstr>
      <vt:lpstr>asteroid population from harris</vt:lpstr>
      <vt:lpstr>Completeness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2021-12-13T14:11:36Z</dcterms:created>
  <dcterms:modified xsi:type="dcterms:W3CDTF">2021-12-15T10:26:49Z</dcterms:modified>
</cp:coreProperties>
</file>